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activeTab="0"/>
  </bookViews>
  <sheets>
    <sheet name="P&amp;L" sheetId="1" r:id="rId1"/>
    <sheet name="BalSheet" sheetId="2" r:id="rId2"/>
    <sheet name="Sheet2" sheetId="3" state="hidden" r:id="rId3"/>
    <sheet name="Sheet3" sheetId="4" state="hidden" r:id="rId4"/>
  </sheets>
  <definedNames>
    <definedName name="_xlnm.Print_Titles" localSheetId="1">'BalSheet'!$A:$D,'BalSheet'!$1:$1</definedName>
    <definedName name="_xlnm.Print_Titles" localSheetId="0">'P&amp;L'!$A:$G,'P&amp;L'!$1:$2</definedName>
  </definedNames>
  <calcPr fullCalcOnLoad="1"/>
</workbook>
</file>

<file path=xl/sharedStrings.xml><?xml version="1.0" encoding="utf-8"?>
<sst xmlns="http://schemas.openxmlformats.org/spreadsheetml/2006/main" count="149" uniqueCount="149">
  <si>
    <t>Budget</t>
  </si>
  <si>
    <t>$ Over Budget</t>
  </si>
  <si>
    <t>Ordinary Income/Expense</t>
  </si>
  <si>
    <t>Income</t>
  </si>
  <si>
    <t>01 · Office Income</t>
  </si>
  <si>
    <t>11 · Interest - Checking</t>
  </si>
  <si>
    <t>12 · Interest - Savings</t>
  </si>
  <si>
    <t>13 · Insurance - Section/CPF Reimb</t>
  </si>
  <si>
    <t>14 · CPF Auction (114)</t>
  </si>
  <si>
    <t>15 · Reimbursed Expense (106)</t>
  </si>
  <si>
    <t>01 · Office Income - Other</t>
  </si>
  <si>
    <t>Total 01 · Office Income</t>
  </si>
  <si>
    <t>03 · Policy &amp; Legislation</t>
  </si>
  <si>
    <t>33 · Legislative Publication (303)</t>
  </si>
  <si>
    <t>03 · Policy &amp; Legislation - Other</t>
  </si>
  <si>
    <t>Total 03 · Policy &amp; Legislation</t>
  </si>
  <si>
    <t>04 · Professional Development</t>
  </si>
  <si>
    <t>40 · AICP Publications (405)</t>
  </si>
  <si>
    <t>41 · Workshop Revenue (401)</t>
  </si>
  <si>
    <t>04 · Professional Development - Other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</si>
  <si>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</si>
  <si>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</si>
  <si>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</si>
  <si>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</si>
  <si>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</si>
  <si>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</si>
  <si>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05 · Public Information - Other</t>
  </si>
  <si>
    <t>Total 05 · Public Information</t>
  </si>
  <si>
    <t>06 · Administration</t>
  </si>
  <si>
    <t>62 · Xtra Awards Reimb (602)</t>
  </si>
  <si>
    <t>06 · Administration - Other</t>
  </si>
  <si>
    <t>Total 06 · Administration</t>
  </si>
  <si>
    <t>07 · State/Section</t>
  </si>
  <si>
    <t>70 · Dues - Nat'l Subvention (700)</t>
  </si>
  <si>
    <t>71 · Dues - Chapter-Only (702)</t>
  </si>
  <si>
    <t>72 · Conf Profits (701)</t>
  </si>
  <si>
    <t>07 · State/Section - Other</t>
  </si>
  <si>
    <t>Total 07 · State/Section</t>
  </si>
  <si>
    <t>09 · Miscellaneous Revenue</t>
  </si>
  <si>
    <t>93 · Misc Revenue (904)</t>
  </si>
  <si>
    <t>09 · Miscellaneous Revenue - Other</t>
  </si>
  <si>
    <t>Total 09 · Miscellaneous Revenue</t>
  </si>
  <si>
    <t>Total Income</t>
  </si>
  <si>
    <t>Gross Profit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</si>
  <si>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</si>
  <si>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</si>
  <si>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</si>
  <si>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</si>
  <si>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</si>
  <si>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</si>
  <si>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</si>
  <si>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</si>
  <si>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</si>
  <si>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</si>
  <si>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</si>
  <si>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</si>
  <si>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</si>
  <si>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</si>
  <si>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</si>
  <si>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</si>
  <si>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115 · Capitol Expenditures</t>
  </si>
  <si>
    <t>117 · ATEGO Resources</t>
  </si>
  <si>
    <t>118 · New Horizon Enterprise</t>
  </si>
  <si>
    <t>1000 · Office - Other</t>
  </si>
  <si>
    <t>Total 1000 · Office</t>
  </si>
  <si>
    <t>2000 - President</t>
  </si>
  <si>
    <t>200 · Pres Exp/Energy Report</t>
  </si>
  <si>
    <t>201 · President Travel</t>
  </si>
  <si>
    <t>202 · Pres-Elect/Past President</t>
  </si>
  <si>
    <t>204 · Student Rep Expense</t>
  </si>
  <si>
    <t>2000 - President - Other</t>
  </si>
  <si>
    <t>Total 2000 - President</t>
  </si>
  <si>
    <t>3000 - Policy &amp; Legislation</t>
  </si>
  <si>
    <t>300 · Lobbying Service</t>
  </si>
  <si>
    <t>302 · Leg Rev Team/VP</t>
  </si>
  <si>
    <t>303 · National Legislative Rep</t>
  </si>
  <si>
    <t>3000 - Policy &amp; Legislation - Other</t>
  </si>
  <si>
    <t>Total 3000 - Policy &amp; Legislation</t>
  </si>
  <si>
    <t>4000 - Professional Development</t>
  </si>
  <si>
    <t>400 · Professional Development OP</t>
  </si>
  <si>
    <t>401 · Workshop Expense (41)</t>
  </si>
  <si>
    <t>404 · Certification Maintenance Exp</t>
  </si>
  <si>
    <t>405 · AICP Publications (40)</t>
  </si>
  <si>
    <t>4000 - Professional Development - Other</t>
  </si>
  <si>
    <t>Total 4000 - Professional Development</t>
  </si>
  <si>
    <t>5000 - Public Information</t>
  </si>
  <si>
    <t>500 · News-Prof Services</t>
  </si>
  <si>
    <t>501 · News-VP OP</t>
  </si>
  <si>
    <t>502 · News Mailing</t>
  </si>
  <si>
    <t>503 · News Production</t>
  </si>
  <si>
    <t>511 · Directory Maintenance (NHE)</t>
  </si>
  <si>
    <t>513 · Website Mgmt/InsiteLogic (53)</t>
  </si>
  <si>
    <t>514 · Public Communication Plan CA</t>
  </si>
  <si>
    <t>5000 - Public Information - Other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</si>
  <si>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</si>
  <si>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</si>
  <si>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</si>
  <si>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</si>
  <si>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</si>
  <si>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</si>
  <si>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604 · Membership Inclusion Program</t>
  </si>
  <si>
    <t>605 · Mktg Dir Expense</t>
  </si>
  <si>
    <t>606 · Reserves/Savings Contribution</t>
  </si>
  <si>
    <t>609 · UBIT Tax (Fed/State Tax - Ads)</t>
  </si>
  <si>
    <t>610 · Member Financial Support Dues</t>
  </si>
  <si>
    <t>611 · Member Financial Support Conf</t>
  </si>
  <si>
    <t>6000 - Administration - Other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</si>
  <si>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</si>
  <si>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</si>
  <si>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</si>
  <si>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</si>
  <si>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</si>
  <si>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7000 · Section Subventions - Other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</si>
  <si>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</si>
  <si>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</si>
  <si>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</si>
  <si>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</si>
  <si>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</si>
  <si>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904 · Miscellaneous Expense</t>
  </si>
  <si>
    <t>906 · PEN Expenses (96)</t>
  </si>
  <si>
    <t>9000 · Other Expenses - Other</t>
  </si>
  <si>
    <t>Total 9000 · Other Expenses</t>
  </si>
  <si>
    <t>10000 · Planning Commissioner</t>
  </si>
  <si>
    <t>10001 · Planning Commission Expense</t>
  </si>
  <si>
    <t>10000 · Planning Commissioner - Other</t>
  </si>
  <si>
    <t>Total 10000 · Planning Commissioner</t>
  </si>
  <si>
    <t>20000 · V.P. Conference</t>
  </si>
  <si>
    <t>20002 · V.P. Conference Expenses</t>
  </si>
  <si>
    <t>20000 · V.P. Conference - Other</t>
  </si>
  <si>
    <t>Total 20000 · V.P. Conference</t>
  </si>
  <si>
    <t>Total Expense</t>
  </si>
  <si>
    <t>Net Ordinary Income</t>
  </si>
  <si>
    <t>Net Income</t>
  </si>
  <si>
    <t>37.5% of Budget</t>
  </si>
  <si>
    <t>Jan 1 -   May 17, 11</t>
  </si>
  <si>
    <t>42 · Lending Library (404)</t>
  </si>
  <si>
    <t>$28.50 Stop Pymt Fee, CSUN Foundation $3K (2008-2010), $50 FPPC Maint. Fee, $211.01 FPPC Qtrly Prep/Filing Fee, $98 to Shred Old Files</t>
  </si>
  <si>
    <t>506 · News-Mgmt Services (ATEGO &amp; NHE)</t>
  </si>
  <si>
    <t>508 · Online Comm/Web Main. (ATEGO &amp; NHE)</t>
  </si>
  <si>
    <t>$322.81 to be reimbursed by Section(s) for conference call line usage. Actual State Expenses = $924.97</t>
  </si>
  <si>
    <t>May 17, 11</t>
  </si>
  <si>
    <t>ASSETS</t>
  </si>
  <si>
    <t>Current Assets</t>
  </si>
  <si>
    <t>Checking/Savings</t>
  </si>
  <si>
    <t>American Funds - Class A</t>
  </si>
  <si>
    <t>Checking</t>
  </si>
  <si>
    <t>Total Checking/Savings</t>
  </si>
  <si>
    <t>Total Current Assets</t>
  </si>
  <si>
    <t>TOTAL ASSETS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</si>
</sst>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  <numFmt numFmtId="166" formatCode="mm/dd/yyyy"/>
    <numFmt numFmtId="167" formatCode="#,##0.00;\-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164" fontId="40" fillId="0" borderId="11" xfId="0" applyNumberFormat="1" applyFont="1" applyBorder="1" applyAlignment="1">
      <alignment/>
    </xf>
    <xf numFmtId="165" fontId="40" fillId="0" borderId="11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5" fontId="40" fillId="0" borderId="0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65" fontId="40" fillId="0" borderId="12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165" fontId="40" fillId="0" borderId="13" xfId="0" applyNumberFormat="1" applyFont="1" applyBorder="1" applyAlignment="1">
      <alignment/>
    </xf>
    <xf numFmtId="164" fontId="40" fillId="0" borderId="14" xfId="0" applyNumberFormat="1" applyFont="1" applyBorder="1" applyAlignment="1">
      <alignment/>
    </xf>
    <xf numFmtId="165" fontId="40" fillId="0" borderId="14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39" fillId="0" borderId="0" xfId="0" applyNumberFormat="1" applyFont="1" applyAlignment="1">
      <alignment horizontal="center" wrapText="1"/>
    </xf>
    <xf numFmtId="49" fontId="41" fillId="0" borderId="15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39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Border="1" applyAlignment="1">
      <alignment/>
    </xf>
    <xf numFmtId="49" fontId="39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49" fontId="40" fillId="0" borderId="0" xfId="0" applyNumberFormat="1" applyFont="1" applyAlignment="1">
      <alignment vertical="center" wrapText="1"/>
    </xf>
    <xf numFmtId="165" fontId="4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9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O26" sqref="O26"/>
    </sheetView>
  </sheetViews>
  <sheetFormatPr defaultColWidth="9.140625" defaultRowHeight="15"/>
  <cols>
    <col min="1" max="2" width="0.13671875" style="18" customWidth="1"/>
    <col min="3" max="4" width="0.5625" style="18" hidden="1" customWidth="1"/>
    <col min="5" max="6" width="1.57421875" style="18" customWidth="1"/>
    <col min="7" max="7" width="38.421875" style="18" customWidth="1"/>
    <col min="8" max="8" width="13.140625" style="19" customWidth="1"/>
    <col min="9" max="9" width="2.421875" style="19" hidden="1" customWidth="1"/>
    <col min="10" max="10" width="10.00390625" style="19" customWidth="1"/>
    <col min="11" max="11" width="2.28125" style="19" hidden="1" customWidth="1"/>
    <col min="12" max="12" width="10.57421875" style="19" customWidth="1"/>
    <col min="13" max="13" width="2.28125" style="19" hidden="1" customWidth="1"/>
    <col min="14" max="14" width="10.8515625" style="19" customWidth="1"/>
    <col min="15" max="15" width="16.7109375" style="0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23" customFormat="1" ht="33" thickBot="1" thickTop="1">
      <c r="A2" s="20"/>
      <c r="B2" s="20"/>
      <c r="C2" s="20"/>
      <c r="D2" s="20"/>
      <c r="E2" s="20"/>
      <c r="F2" s="20"/>
      <c r="G2" s="20"/>
      <c r="H2" s="21" t="s">
        <v>134</v>
      </c>
      <c r="I2" s="22"/>
      <c r="J2" s="21" t="s">
        <v>0</v>
      </c>
      <c r="K2" s="22"/>
      <c r="L2" s="21" t="s">
        <v>1</v>
      </c>
      <c r="M2" s="22"/>
      <c r="N2" s="21" t="s">
        <v>133</v>
      </c>
    </row>
    <row r="3" spans="1:14" ht="15.75" thickTop="1">
      <c r="A3" s="1"/>
      <c r="B3" s="1" t="s">
        <v>2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</row>
    <row r="4" spans="1:14" ht="15">
      <c r="A4" s="1"/>
      <c r="B4" s="1"/>
      <c r="C4" s="1"/>
      <c r="D4" s="1" t="s">
        <v>3</v>
      </c>
      <c r="E4" s="1"/>
      <c r="F4" s="1"/>
      <c r="G4" s="1"/>
      <c r="H4" s="4"/>
      <c r="I4" s="5"/>
      <c r="J4" s="4"/>
      <c r="K4" s="5"/>
      <c r="L4" s="4"/>
      <c r="M4" s="5"/>
      <c r="N4" s="6"/>
    </row>
    <row r="5" spans="1:14" ht="15">
      <c r="A5" s="1"/>
      <c r="B5" s="1"/>
      <c r="C5" s="1"/>
      <c r="D5" s="1"/>
      <c r="E5" s="1" t="s">
        <v>4</v>
      </c>
      <c r="F5" s="1"/>
      <c r="G5" s="1"/>
      <c r="H5" s="4"/>
      <c r="I5" s="5"/>
      <c r="J5" s="4"/>
      <c r="K5" s="5"/>
      <c r="L5" s="4"/>
      <c r="M5" s="5"/>
      <c r="N5" s="6"/>
    </row>
    <row r="6" spans="1:14" ht="15">
      <c r="A6" s="1"/>
      <c r="B6" s="1"/>
      <c r="C6" s="1"/>
      <c r="D6" s="1"/>
      <c r="E6" s="1"/>
      <c r="F6" s="1" t="s">
        <v>5</v>
      </c>
      <c r="G6" s="1"/>
      <c r="H6" s="4">
        <v>20.74</v>
      </c>
      <c r="I6" s="5"/>
      <c r="J6" s="4">
        <v>200</v>
      </c>
      <c r="K6" s="5"/>
      <c r="L6" s="4">
        <f aca="true" t="shared" si="0" ref="L6:L12">ROUND((H6-J6),5)</f>
        <v>-179.26</v>
      </c>
      <c r="M6" s="5"/>
      <c r="N6" s="6">
        <f aca="true" t="shared" si="1" ref="N6:N12">ROUND(IF(J6=0,IF(H6=0,0,1),H6/J6),5)</f>
        <v>0.1037</v>
      </c>
    </row>
    <row r="7" spans="1:14" ht="15">
      <c r="A7" s="1"/>
      <c r="B7" s="1"/>
      <c r="C7" s="1"/>
      <c r="D7" s="1"/>
      <c r="E7" s="1"/>
      <c r="F7" s="1" t="s">
        <v>6</v>
      </c>
      <c r="G7" s="1"/>
      <c r="H7" s="4">
        <v>3425.92</v>
      </c>
      <c r="I7" s="5"/>
      <c r="J7" s="4">
        <v>4000</v>
      </c>
      <c r="K7" s="5"/>
      <c r="L7" s="4">
        <f t="shared" si="0"/>
        <v>-574.08</v>
      </c>
      <c r="M7" s="5"/>
      <c r="N7" s="6">
        <f t="shared" si="1"/>
        <v>0.85648</v>
      </c>
    </row>
    <row r="8" spans="1:14" ht="15">
      <c r="A8" s="1"/>
      <c r="B8" s="1"/>
      <c r="C8" s="1"/>
      <c r="D8" s="1"/>
      <c r="E8" s="1"/>
      <c r="F8" s="1" t="s">
        <v>7</v>
      </c>
      <c r="G8" s="1"/>
      <c r="H8" s="4">
        <v>281.6</v>
      </c>
      <c r="I8" s="5"/>
      <c r="J8" s="4">
        <v>0</v>
      </c>
      <c r="K8" s="5"/>
      <c r="L8" s="4">
        <f t="shared" si="0"/>
        <v>281.6</v>
      </c>
      <c r="M8" s="5"/>
      <c r="N8" s="6">
        <f t="shared" si="1"/>
        <v>1</v>
      </c>
    </row>
    <row r="9" spans="1:14" ht="15">
      <c r="A9" s="1"/>
      <c r="B9" s="1"/>
      <c r="C9" s="1"/>
      <c r="D9" s="1"/>
      <c r="E9" s="1"/>
      <c r="F9" s="1" t="s">
        <v>8</v>
      </c>
      <c r="G9" s="1"/>
      <c r="H9" s="4">
        <v>0</v>
      </c>
      <c r="I9" s="5"/>
      <c r="J9" s="4">
        <v>8000</v>
      </c>
      <c r="K9" s="5"/>
      <c r="L9" s="4">
        <f t="shared" si="0"/>
        <v>-8000</v>
      </c>
      <c r="M9" s="5"/>
      <c r="N9" s="6">
        <f t="shared" si="1"/>
        <v>0</v>
      </c>
    </row>
    <row r="10" spans="1:14" ht="15">
      <c r="A10" s="1"/>
      <c r="B10" s="1"/>
      <c r="C10" s="1"/>
      <c r="D10" s="1"/>
      <c r="E10" s="1"/>
      <c r="F10" s="1" t="s">
        <v>9</v>
      </c>
      <c r="G10" s="1"/>
      <c r="H10" s="4">
        <v>0</v>
      </c>
      <c r="I10" s="5"/>
      <c r="J10" s="4">
        <v>250</v>
      </c>
      <c r="K10" s="5"/>
      <c r="L10" s="4">
        <f t="shared" si="0"/>
        <v>-250</v>
      </c>
      <c r="M10" s="5"/>
      <c r="N10" s="6">
        <f t="shared" si="1"/>
        <v>0</v>
      </c>
    </row>
    <row r="11" spans="1:14" ht="15.75" thickBot="1">
      <c r="A11" s="1"/>
      <c r="B11" s="1"/>
      <c r="C11" s="1"/>
      <c r="D11" s="1"/>
      <c r="E11" s="1"/>
      <c r="F11" s="1" t="s">
        <v>10</v>
      </c>
      <c r="G11" s="1"/>
      <c r="H11" s="7">
        <v>0</v>
      </c>
      <c r="I11" s="5"/>
      <c r="J11" s="7">
        <v>0</v>
      </c>
      <c r="K11" s="5"/>
      <c r="L11" s="7">
        <f t="shared" si="0"/>
        <v>0</v>
      </c>
      <c r="M11" s="5"/>
      <c r="N11" s="8">
        <f t="shared" si="1"/>
        <v>0</v>
      </c>
    </row>
    <row r="12" spans="1:14" ht="15">
      <c r="A12" s="1"/>
      <c r="B12" s="1"/>
      <c r="C12" s="1"/>
      <c r="D12" s="1"/>
      <c r="E12" s="1" t="s">
        <v>11</v>
      </c>
      <c r="F12" s="1"/>
      <c r="G12" s="1"/>
      <c r="H12" s="4">
        <f>ROUND(SUM(H5:H11),5)</f>
        <v>3728.26</v>
      </c>
      <c r="I12" s="5"/>
      <c r="J12" s="4">
        <f>ROUND(SUM(J5:J11),5)</f>
        <v>12450</v>
      </c>
      <c r="K12" s="5"/>
      <c r="L12" s="4">
        <f t="shared" si="0"/>
        <v>-8721.74</v>
      </c>
      <c r="M12" s="5"/>
      <c r="N12" s="6">
        <f t="shared" si="1"/>
        <v>0.29946</v>
      </c>
    </row>
    <row r="13" spans="1:14" ht="30" customHeight="1">
      <c r="A13" s="1"/>
      <c r="B13" s="1"/>
      <c r="C13" s="1"/>
      <c r="D13" s="1"/>
      <c r="E13" s="1" t="s">
        <v>12</v>
      </c>
      <c r="F13" s="1"/>
      <c r="G13" s="1"/>
      <c r="H13" s="4"/>
      <c r="I13" s="5"/>
      <c r="J13" s="4"/>
      <c r="K13" s="5"/>
      <c r="L13" s="4"/>
      <c r="M13" s="5"/>
      <c r="N13" s="6"/>
    </row>
    <row r="14" spans="1:14" ht="15">
      <c r="A14" s="1"/>
      <c r="B14" s="1"/>
      <c r="C14" s="1"/>
      <c r="D14" s="1"/>
      <c r="E14" s="1"/>
      <c r="F14" s="1" t="s">
        <v>13</v>
      </c>
      <c r="G14" s="1"/>
      <c r="H14" s="4">
        <v>0</v>
      </c>
      <c r="I14" s="5"/>
      <c r="J14" s="4">
        <v>0</v>
      </c>
      <c r="K14" s="5"/>
      <c r="L14" s="4">
        <f>ROUND((H14-J14),5)</f>
        <v>0</v>
      </c>
      <c r="M14" s="5"/>
      <c r="N14" s="6">
        <f>ROUND(IF(J14=0,IF(H14=0,0,1),H14/J14),5)</f>
        <v>0</v>
      </c>
    </row>
    <row r="15" spans="1:14" ht="15.75" thickBot="1">
      <c r="A15" s="1"/>
      <c r="B15" s="1"/>
      <c r="C15" s="1"/>
      <c r="D15" s="1"/>
      <c r="E15" s="1"/>
      <c r="F15" s="1" t="s">
        <v>14</v>
      </c>
      <c r="G15" s="1"/>
      <c r="H15" s="7">
        <v>0</v>
      </c>
      <c r="I15" s="5"/>
      <c r="J15" s="7">
        <v>0</v>
      </c>
      <c r="K15" s="5"/>
      <c r="L15" s="7">
        <f>ROUND((H15-J15),5)</f>
        <v>0</v>
      </c>
      <c r="M15" s="5"/>
      <c r="N15" s="8">
        <f>ROUND(IF(J15=0,IF(H15=0,0,1),H15/J15),5)</f>
        <v>0</v>
      </c>
    </row>
    <row r="16" spans="1:14" ht="15">
      <c r="A16" s="1"/>
      <c r="B16" s="1"/>
      <c r="C16" s="1"/>
      <c r="D16" s="1"/>
      <c r="E16" s="1" t="s">
        <v>15</v>
      </c>
      <c r="F16" s="1"/>
      <c r="G16" s="1"/>
      <c r="H16" s="4">
        <f>ROUND(SUM(H13:H15),5)</f>
        <v>0</v>
      </c>
      <c r="I16" s="5"/>
      <c r="J16" s="4">
        <f>ROUND(SUM(J13:J15),5)</f>
        <v>0</v>
      </c>
      <c r="K16" s="5"/>
      <c r="L16" s="4">
        <f>ROUND((H16-J16),5)</f>
        <v>0</v>
      </c>
      <c r="M16" s="5"/>
      <c r="N16" s="6">
        <f>ROUND(IF(J16=0,IF(H16=0,0,1),H16/J16),5)</f>
        <v>0</v>
      </c>
    </row>
    <row r="17" spans="1:14" ht="30" customHeight="1">
      <c r="A17" s="1"/>
      <c r="B17" s="1"/>
      <c r="C17" s="1"/>
      <c r="D17" s="1"/>
      <c r="E17" s="1" t="s">
        <v>16</v>
      </c>
      <c r="F17" s="1"/>
      <c r="G17" s="1"/>
      <c r="H17" s="4"/>
      <c r="I17" s="5"/>
      <c r="J17" s="4"/>
      <c r="K17" s="5"/>
      <c r="L17" s="4"/>
      <c r="M17" s="5"/>
      <c r="N17" s="6"/>
    </row>
    <row r="18" spans="1:14" ht="15">
      <c r="A18" s="1"/>
      <c r="B18" s="1"/>
      <c r="C18" s="1"/>
      <c r="D18" s="1"/>
      <c r="E18" s="1"/>
      <c r="F18" s="1" t="s">
        <v>17</v>
      </c>
      <c r="G18" s="1"/>
      <c r="H18" s="9">
        <v>45</v>
      </c>
      <c r="I18" s="26"/>
      <c r="J18" s="9">
        <v>500</v>
      </c>
      <c r="K18" s="26"/>
      <c r="L18" s="9">
        <f>ROUND((H18-J18),5)</f>
        <v>-455</v>
      </c>
      <c r="M18" s="26"/>
      <c r="N18" s="10">
        <f>ROUND(IF(J18=0,IF(H18=0,0,1),H18/J18),5)</f>
        <v>0.09</v>
      </c>
    </row>
    <row r="19" spans="1:14" ht="15">
      <c r="A19" s="1"/>
      <c r="B19" s="1"/>
      <c r="C19" s="1"/>
      <c r="D19" s="1"/>
      <c r="E19" s="1"/>
      <c r="F19" s="1" t="s">
        <v>18</v>
      </c>
      <c r="G19" s="1"/>
      <c r="H19" s="4">
        <v>0</v>
      </c>
      <c r="I19" s="5"/>
      <c r="J19" s="4">
        <v>0</v>
      </c>
      <c r="K19" s="5"/>
      <c r="L19" s="4">
        <f>ROUND((H19-J19),5)</f>
        <v>0</v>
      </c>
      <c r="M19" s="5"/>
      <c r="N19" s="6">
        <f>ROUND(IF(J19=0,IF(H19=0,0,1),H19/J19),5)</f>
        <v>0</v>
      </c>
    </row>
    <row r="20" spans="1:14" ht="15">
      <c r="A20" s="1"/>
      <c r="B20" s="1"/>
      <c r="C20" s="1"/>
      <c r="D20" s="1"/>
      <c r="E20" s="1"/>
      <c r="F20" s="1" t="s">
        <v>135</v>
      </c>
      <c r="G20" s="1"/>
      <c r="H20" s="4">
        <v>500</v>
      </c>
      <c r="I20" s="5"/>
      <c r="J20" s="4">
        <v>7000</v>
      </c>
      <c r="K20" s="5"/>
      <c r="L20" s="4">
        <f>ROUND((H20-J20),5)</f>
        <v>-6500</v>
      </c>
      <c r="M20" s="5"/>
      <c r="N20" s="6">
        <f>ROUND(IF(J20=0,IF(H20=0,0,1),H20/J20),5)</f>
        <v>0.07143</v>
      </c>
    </row>
    <row r="21" spans="1:14" ht="15.75" thickBot="1">
      <c r="A21" s="1"/>
      <c r="B21" s="1"/>
      <c r="C21" s="1"/>
      <c r="D21" s="1"/>
      <c r="E21" s="1"/>
      <c r="F21" s="1" t="s">
        <v>19</v>
      </c>
      <c r="G21" s="1"/>
      <c r="H21" s="7">
        <v>0</v>
      </c>
      <c r="I21" s="5"/>
      <c r="J21" s="7">
        <v>0</v>
      </c>
      <c r="K21" s="5"/>
      <c r="L21" s="7">
        <f>ROUND((H21-J21),5)</f>
        <v>0</v>
      </c>
      <c r="M21" s="5"/>
      <c r="N21" s="8">
        <f>ROUND(IF(J21=0,IF(H21=0,0,1),H21/J21),5)</f>
        <v>0</v>
      </c>
    </row>
    <row r="22" spans="1:14" ht="15">
      <c r="A22" s="1"/>
      <c r="B22" s="1"/>
      <c r="C22" s="1"/>
      <c r="D22" s="1"/>
      <c r="E22" s="1" t="s">
        <v>20</v>
      </c>
      <c r="F22" s="1"/>
      <c r="G22" s="1"/>
      <c r="H22" s="4">
        <f>SUM(H18:H21)</f>
        <v>545</v>
      </c>
      <c r="I22" s="5"/>
      <c r="J22" s="4">
        <f>SUM(J18:J21)</f>
        <v>7500</v>
      </c>
      <c r="K22" s="5"/>
      <c r="L22" s="4">
        <f>SUM(L18:L21)</f>
        <v>-6955</v>
      </c>
      <c r="M22" s="5"/>
      <c r="N22" s="6">
        <f>SUM(N18:N21)</f>
        <v>0.16143</v>
      </c>
    </row>
    <row r="23" spans="1:14" ht="30" customHeight="1">
      <c r="A23" s="1"/>
      <c r="B23" s="1"/>
      <c r="C23" s="1"/>
      <c r="D23" s="1"/>
      <c r="E23" s="1" t="s">
        <v>21</v>
      </c>
      <c r="F23" s="1"/>
      <c r="G23" s="1"/>
      <c r="H23" s="4"/>
      <c r="I23" s="5"/>
      <c r="J23" s="4"/>
      <c r="K23" s="5"/>
      <c r="L23" s="4"/>
      <c r="M23" s="5"/>
      <c r="N23" s="6"/>
    </row>
    <row r="24" spans="1:14" ht="15">
      <c r="A24" s="1"/>
      <c r="B24" s="1"/>
      <c r="C24" s="1"/>
      <c r="D24" s="1"/>
      <c r="E24" s="1"/>
      <c r="F24" s="1" t="s">
        <v>22</v>
      </c>
      <c r="G24" s="1"/>
      <c r="H24" s="4">
        <v>500</v>
      </c>
      <c r="I24" s="5"/>
      <c r="J24" s="4">
        <v>5000</v>
      </c>
      <c r="K24" s="5"/>
      <c r="L24" s="4">
        <f aca="true" t="shared" si="2" ref="L24:L29">ROUND((H24-J24),5)</f>
        <v>-4500</v>
      </c>
      <c r="M24" s="5"/>
      <c r="N24" s="6">
        <f aca="true" t="shared" si="3" ref="N24:N29">ROUND(IF(J24=0,IF(H24=0,0,1),H24/J24),5)</f>
        <v>0.1</v>
      </c>
    </row>
    <row r="25" spans="1:14" ht="15">
      <c r="A25" s="1"/>
      <c r="B25" s="1"/>
      <c r="C25" s="1"/>
      <c r="D25" s="1"/>
      <c r="E25" s="1"/>
      <c r="F25" s="1" t="s">
        <v>23</v>
      </c>
      <c r="G25" s="1"/>
      <c r="H25" s="4">
        <v>5820</v>
      </c>
      <c r="I25" s="5"/>
      <c r="J25" s="4">
        <v>12000</v>
      </c>
      <c r="K25" s="5"/>
      <c r="L25" s="4">
        <f t="shared" si="2"/>
        <v>-6180</v>
      </c>
      <c r="M25" s="5"/>
      <c r="N25" s="6">
        <f t="shared" si="3"/>
        <v>0.485</v>
      </c>
    </row>
    <row r="26" spans="1:14" ht="15">
      <c r="A26" s="1"/>
      <c r="B26" s="1"/>
      <c r="C26" s="1"/>
      <c r="D26" s="1"/>
      <c r="E26" s="1"/>
      <c r="F26" s="1" t="s">
        <v>24</v>
      </c>
      <c r="G26" s="1"/>
      <c r="H26" s="4">
        <v>0</v>
      </c>
      <c r="I26" s="5"/>
      <c r="J26" s="4">
        <v>100</v>
      </c>
      <c r="K26" s="5"/>
      <c r="L26" s="4">
        <f t="shared" si="2"/>
        <v>-100</v>
      </c>
      <c r="M26" s="5"/>
      <c r="N26" s="6">
        <f t="shared" si="3"/>
        <v>0</v>
      </c>
    </row>
    <row r="27" spans="1:14" ht="15">
      <c r="A27" s="1"/>
      <c r="B27" s="1"/>
      <c r="C27" s="1"/>
      <c r="D27" s="1"/>
      <c r="E27" s="1"/>
      <c r="F27" s="1" t="s">
        <v>25</v>
      </c>
      <c r="G27" s="1"/>
      <c r="H27" s="4">
        <v>3510</v>
      </c>
      <c r="I27" s="5"/>
      <c r="J27" s="4">
        <v>13000</v>
      </c>
      <c r="K27" s="5"/>
      <c r="L27" s="4">
        <f t="shared" si="2"/>
        <v>-9490</v>
      </c>
      <c r="M27" s="5"/>
      <c r="N27" s="6">
        <f t="shared" si="3"/>
        <v>0.27</v>
      </c>
    </row>
    <row r="28" spans="1:14" ht="15.75" thickBot="1">
      <c r="A28" s="1"/>
      <c r="B28" s="1"/>
      <c r="C28" s="1"/>
      <c r="D28" s="1"/>
      <c r="E28" s="1"/>
      <c r="F28" s="1" t="s">
        <v>26</v>
      </c>
      <c r="G28" s="1"/>
      <c r="H28" s="7">
        <v>0</v>
      </c>
      <c r="I28" s="5"/>
      <c r="J28" s="7">
        <v>0</v>
      </c>
      <c r="K28" s="5"/>
      <c r="L28" s="7">
        <f t="shared" si="2"/>
        <v>0</v>
      </c>
      <c r="M28" s="5"/>
      <c r="N28" s="8">
        <f t="shared" si="3"/>
        <v>0</v>
      </c>
    </row>
    <row r="29" spans="1:14" ht="15">
      <c r="A29" s="1"/>
      <c r="B29" s="1"/>
      <c r="C29" s="1"/>
      <c r="D29" s="1"/>
      <c r="E29" s="1" t="s">
        <v>27</v>
      </c>
      <c r="F29" s="1"/>
      <c r="G29" s="1"/>
      <c r="H29" s="4">
        <f>ROUND(SUM(H23:H28),5)</f>
        <v>9830</v>
      </c>
      <c r="I29" s="5"/>
      <c r="J29" s="4">
        <f>ROUND(SUM(J23:J28),5)</f>
        <v>30100</v>
      </c>
      <c r="K29" s="5"/>
      <c r="L29" s="4">
        <f t="shared" si="2"/>
        <v>-20270</v>
      </c>
      <c r="M29" s="5"/>
      <c r="N29" s="6">
        <f t="shared" si="3"/>
        <v>0.32658</v>
      </c>
    </row>
    <row r="30" spans="1:14" ht="30" customHeight="1">
      <c r="A30" s="1"/>
      <c r="B30" s="1"/>
      <c r="C30" s="1"/>
      <c r="D30" s="1"/>
      <c r="E30" s="1" t="s">
        <v>28</v>
      </c>
      <c r="F30" s="1"/>
      <c r="G30" s="1"/>
      <c r="H30" s="4"/>
      <c r="I30" s="5"/>
      <c r="J30" s="4"/>
      <c r="K30" s="5"/>
      <c r="L30" s="4"/>
      <c r="M30" s="5"/>
      <c r="N30" s="6"/>
    </row>
    <row r="31" spans="1:14" ht="15">
      <c r="A31" s="1"/>
      <c r="B31" s="1"/>
      <c r="C31" s="1"/>
      <c r="D31" s="1"/>
      <c r="E31" s="1"/>
      <c r="F31" s="1" t="s">
        <v>29</v>
      </c>
      <c r="G31" s="1"/>
      <c r="H31" s="4">
        <v>120</v>
      </c>
      <c r="I31" s="5"/>
      <c r="J31" s="4">
        <v>1500</v>
      </c>
      <c r="K31" s="5"/>
      <c r="L31" s="4">
        <f>ROUND((H31-J31),5)</f>
        <v>-1380</v>
      </c>
      <c r="M31" s="5"/>
      <c r="N31" s="6">
        <f>ROUND(IF(J31=0,IF(H31=0,0,1),H31/J31),5)</f>
        <v>0.08</v>
      </c>
    </row>
    <row r="32" spans="1:14" ht="15.75" thickBot="1">
      <c r="A32" s="1"/>
      <c r="B32" s="1"/>
      <c r="C32" s="1"/>
      <c r="D32" s="1"/>
      <c r="E32" s="1"/>
      <c r="F32" s="1" t="s">
        <v>30</v>
      </c>
      <c r="G32" s="1"/>
      <c r="H32" s="7">
        <v>0</v>
      </c>
      <c r="I32" s="5"/>
      <c r="J32" s="7">
        <v>0</v>
      </c>
      <c r="K32" s="5"/>
      <c r="L32" s="7">
        <f>ROUND((H32-J32),5)</f>
        <v>0</v>
      </c>
      <c r="M32" s="5"/>
      <c r="N32" s="8">
        <f>ROUND(IF(J32=0,IF(H32=0,0,1),H32/J32),5)</f>
        <v>0</v>
      </c>
    </row>
    <row r="33" spans="1:14" ht="15">
      <c r="A33" s="1"/>
      <c r="B33" s="1"/>
      <c r="C33" s="1"/>
      <c r="D33" s="1"/>
      <c r="E33" s="1" t="s">
        <v>31</v>
      </c>
      <c r="F33" s="1"/>
      <c r="G33" s="1"/>
      <c r="H33" s="4">
        <f>ROUND(SUM(H30:H32),5)</f>
        <v>120</v>
      </c>
      <c r="I33" s="5"/>
      <c r="J33" s="4">
        <f>ROUND(SUM(J30:J32),5)</f>
        <v>1500</v>
      </c>
      <c r="K33" s="5"/>
      <c r="L33" s="4">
        <f>ROUND((H33-J33),5)</f>
        <v>-1380</v>
      </c>
      <c r="M33" s="5"/>
      <c r="N33" s="6">
        <f>ROUND(IF(J33=0,IF(H33=0,0,1),H33/J33),5)</f>
        <v>0.08</v>
      </c>
    </row>
    <row r="34" spans="1:14" ht="30" customHeight="1">
      <c r="A34" s="1"/>
      <c r="B34" s="1"/>
      <c r="C34" s="1"/>
      <c r="D34" s="1"/>
      <c r="E34" s="1" t="s">
        <v>32</v>
      </c>
      <c r="F34" s="1"/>
      <c r="G34" s="1"/>
      <c r="H34" s="4"/>
      <c r="I34" s="5"/>
      <c r="J34" s="4"/>
      <c r="K34" s="5"/>
      <c r="L34" s="4"/>
      <c r="M34" s="5"/>
      <c r="N34" s="6"/>
    </row>
    <row r="35" spans="1:14" ht="15">
      <c r="A35" s="1"/>
      <c r="B35" s="1"/>
      <c r="C35" s="1"/>
      <c r="D35" s="1"/>
      <c r="E35" s="1"/>
      <c r="F35" s="1" t="s">
        <v>33</v>
      </c>
      <c r="G35" s="1"/>
      <c r="H35" s="4">
        <v>154034.84</v>
      </c>
      <c r="I35" s="5"/>
      <c r="J35" s="4">
        <v>293000</v>
      </c>
      <c r="K35" s="5"/>
      <c r="L35" s="4">
        <f>ROUND((H35-J35),5)</f>
        <v>-138965.16</v>
      </c>
      <c r="M35" s="5"/>
      <c r="N35" s="6">
        <f>ROUND(IF(J35=0,IF(H35=0,0,1),H35/J35),5)</f>
        <v>0.52572</v>
      </c>
    </row>
    <row r="36" spans="1:14" ht="15">
      <c r="A36" s="1"/>
      <c r="B36" s="1"/>
      <c r="C36" s="1"/>
      <c r="D36" s="1"/>
      <c r="E36" s="1"/>
      <c r="F36" s="1" t="s">
        <v>34</v>
      </c>
      <c r="G36" s="1"/>
      <c r="H36" s="4">
        <v>4485</v>
      </c>
      <c r="I36" s="5"/>
      <c r="J36" s="4">
        <v>10000</v>
      </c>
      <c r="K36" s="5"/>
      <c r="L36" s="4">
        <f>ROUND((H36-J36),5)</f>
        <v>-5515</v>
      </c>
      <c r="M36" s="5"/>
      <c r="N36" s="6">
        <f>ROUND(IF(J36=0,IF(H36=0,0,1),H36/J36),5)</f>
        <v>0.4485</v>
      </c>
    </row>
    <row r="37" spans="1:14" ht="15">
      <c r="A37" s="1"/>
      <c r="B37" s="1"/>
      <c r="C37" s="1"/>
      <c r="D37" s="1"/>
      <c r="E37" s="1"/>
      <c r="F37" s="1" t="s">
        <v>35</v>
      </c>
      <c r="G37" s="1"/>
      <c r="H37" s="4">
        <v>78782.41</v>
      </c>
      <c r="I37" s="5"/>
      <c r="J37" s="4">
        <v>94100</v>
      </c>
      <c r="K37" s="5"/>
      <c r="L37" s="4">
        <f>ROUND((H37-J37),5)</f>
        <v>-15317.59</v>
      </c>
      <c r="M37" s="5"/>
      <c r="N37" s="6">
        <f>ROUND(IF(J37=0,IF(H37=0,0,1),H37/J37),5)</f>
        <v>0.83722</v>
      </c>
    </row>
    <row r="38" spans="1:14" ht="15.75" thickBot="1">
      <c r="A38" s="1"/>
      <c r="B38" s="1"/>
      <c r="C38" s="1"/>
      <c r="D38" s="1"/>
      <c r="E38" s="1"/>
      <c r="F38" s="1" t="s">
        <v>36</v>
      </c>
      <c r="G38" s="1"/>
      <c r="H38" s="7">
        <v>0</v>
      </c>
      <c r="I38" s="5"/>
      <c r="J38" s="7">
        <v>0</v>
      </c>
      <c r="K38" s="5"/>
      <c r="L38" s="7">
        <f>ROUND((H38-J38),5)</f>
        <v>0</v>
      </c>
      <c r="M38" s="5"/>
      <c r="N38" s="8">
        <f>ROUND(IF(J38=0,IF(H38=0,0,1),H38/J38),5)</f>
        <v>0</v>
      </c>
    </row>
    <row r="39" spans="1:14" ht="15">
      <c r="A39" s="1"/>
      <c r="B39" s="1"/>
      <c r="C39" s="1"/>
      <c r="D39" s="1"/>
      <c r="E39" s="1" t="s">
        <v>37</v>
      </c>
      <c r="F39" s="1"/>
      <c r="G39" s="1"/>
      <c r="H39" s="4">
        <f>ROUND(SUM(H34:H38),5)</f>
        <v>237302.25</v>
      </c>
      <c r="I39" s="5"/>
      <c r="J39" s="4">
        <f>ROUND(SUM(J34:J38),5)</f>
        <v>397100</v>
      </c>
      <c r="K39" s="5"/>
      <c r="L39" s="4">
        <f>ROUND((H39-J39),5)</f>
        <v>-159797.75</v>
      </c>
      <c r="M39" s="5"/>
      <c r="N39" s="6">
        <f>ROUND(IF(J39=0,IF(H39=0,0,1),H39/J39),5)</f>
        <v>0.59759</v>
      </c>
    </row>
    <row r="40" spans="1:14" ht="30" customHeight="1">
      <c r="A40" s="1"/>
      <c r="B40" s="1"/>
      <c r="C40" s="1"/>
      <c r="D40" s="1"/>
      <c r="E40" s="1" t="s">
        <v>38</v>
      </c>
      <c r="F40" s="1"/>
      <c r="G40" s="1"/>
      <c r="H40" s="4"/>
      <c r="I40" s="5"/>
      <c r="J40" s="4"/>
      <c r="K40" s="5"/>
      <c r="L40" s="4"/>
      <c r="M40" s="5"/>
      <c r="N40" s="6"/>
    </row>
    <row r="41" spans="1:14" ht="15">
      <c r="A41" s="1"/>
      <c r="B41" s="1"/>
      <c r="C41" s="1"/>
      <c r="D41" s="1"/>
      <c r="E41" s="1"/>
      <c r="F41" s="1" t="s">
        <v>39</v>
      </c>
      <c r="G41" s="1"/>
      <c r="H41" s="4">
        <v>1013.5</v>
      </c>
      <c r="I41" s="5"/>
      <c r="J41" s="4">
        <v>2000</v>
      </c>
      <c r="K41" s="5"/>
      <c r="L41" s="4">
        <f>ROUND((H41-J41),5)</f>
        <v>-986.5</v>
      </c>
      <c r="M41" s="5"/>
      <c r="N41" s="6">
        <f>ROUND(IF(J41=0,IF(H41=0,0,1),H41/J41),5)</f>
        <v>0.50675</v>
      </c>
    </row>
    <row r="42" spans="1:14" ht="15.75" thickBot="1">
      <c r="A42" s="1"/>
      <c r="B42" s="1"/>
      <c r="C42" s="1"/>
      <c r="D42" s="1"/>
      <c r="E42" s="1"/>
      <c r="F42" s="1" t="s">
        <v>40</v>
      </c>
      <c r="G42" s="1"/>
      <c r="H42" s="9">
        <v>0</v>
      </c>
      <c r="I42" s="5"/>
      <c r="J42" s="9">
        <v>0</v>
      </c>
      <c r="K42" s="5"/>
      <c r="L42" s="9">
        <f>ROUND((H42-J42),5)</f>
        <v>0</v>
      </c>
      <c r="M42" s="5"/>
      <c r="N42" s="10">
        <f>ROUND(IF(J42=0,IF(H42=0,0,1),H42/J42),5)</f>
        <v>0</v>
      </c>
    </row>
    <row r="43" spans="1:14" ht="15.75" thickBot="1">
      <c r="A43" s="1"/>
      <c r="B43" s="1"/>
      <c r="C43" s="1"/>
      <c r="D43" s="1"/>
      <c r="E43" s="1" t="s">
        <v>41</v>
      </c>
      <c r="F43" s="1"/>
      <c r="G43" s="1"/>
      <c r="H43" s="11">
        <f>ROUND(SUM(H40:H42),5)</f>
        <v>1013.5</v>
      </c>
      <c r="I43" s="5"/>
      <c r="J43" s="11">
        <f>ROUND(SUM(J40:J42),5)</f>
        <v>2000</v>
      </c>
      <c r="K43" s="5"/>
      <c r="L43" s="11">
        <f>ROUND((H43-J43),5)</f>
        <v>-986.5</v>
      </c>
      <c r="M43" s="5"/>
      <c r="N43" s="12">
        <f>ROUND(IF(J43=0,IF(H43=0,0,1),H43/J43),5)</f>
        <v>0.50675</v>
      </c>
    </row>
    <row r="44" spans="1:14" ht="30" customHeight="1" thickBot="1">
      <c r="A44" s="1"/>
      <c r="B44" s="1"/>
      <c r="C44" s="1"/>
      <c r="D44" s="1" t="s">
        <v>42</v>
      </c>
      <c r="E44" s="1"/>
      <c r="F44" s="1"/>
      <c r="G44" s="1"/>
      <c r="H44" s="13">
        <f>ROUND(H4+H12+H16+H22+H29+H33+H39+H43,5)</f>
        <v>252539.01</v>
      </c>
      <c r="I44" s="5"/>
      <c r="J44" s="13">
        <f>ROUND(J4+J12+J16+J22+J29+J33+J39+J43,5)</f>
        <v>450650</v>
      </c>
      <c r="K44" s="5"/>
      <c r="L44" s="13">
        <f>ROUND((H44-J44),5)</f>
        <v>-198110.99</v>
      </c>
      <c r="M44" s="5"/>
      <c r="N44" s="14">
        <f>ROUND(IF(J44=0,IF(H44=0,0,1),H44/J44),5)</f>
        <v>0.56039</v>
      </c>
    </row>
    <row r="45" spans="1:14" ht="30" customHeight="1">
      <c r="A45" s="1"/>
      <c r="B45" s="1"/>
      <c r="C45" s="1" t="s">
        <v>43</v>
      </c>
      <c r="D45" s="1"/>
      <c r="E45" s="1"/>
      <c r="F45" s="1"/>
      <c r="G45" s="1"/>
      <c r="H45" s="4">
        <f>H44</f>
        <v>252539.01</v>
      </c>
      <c r="I45" s="5"/>
      <c r="J45" s="4">
        <f>J44</f>
        <v>450650</v>
      </c>
      <c r="K45" s="5"/>
      <c r="L45" s="4">
        <f>ROUND((H45-J45),5)</f>
        <v>-198110.99</v>
      </c>
      <c r="M45" s="5"/>
      <c r="N45" s="6">
        <f>ROUND(IF(J45=0,IF(H45=0,0,1),H45/J45),5)</f>
        <v>0.56039</v>
      </c>
    </row>
    <row r="46" spans="1:14" ht="30" customHeight="1">
      <c r="A46" s="1"/>
      <c r="B46" s="1"/>
      <c r="C46" s="1"/>
      <c r="D46" s="1" t="s">
        <v>44</v>
      </c>
      <c r="E46" s="1"/>
      <c r="F46" s="1"/>
      <c r="G46" s="1"/>
      <c r="H46" s="4"/>
      <c r="I46" s="5"/>
      <c r="J46" s="4"/>
      <c r="K46" s="5"/>
      <c r="L46" s="4"/>
      <c r="M46" s="5"/>
      <c r="N46" s="6"/>
    </row>
    <row r="47" spans="1:14" ht="15">
      <c r="A47" s="1"/>
      <c r="B47" s="1"/>
      <c r="C47" s="1"/>
      <c r="D47" s="1"/>
      <c r="E47" s="1" t="s">
        <v>45</v>
      </c>
      <c r="F47" s="1"/>
      <c r="G47" s="1"/>
      <c r="H47" s="4"/>
      <c r="I47" s="5"/>
      <c r="J47" s="4"/>
      <c r="K47" s="5"/>
      <c r="L47" s="4"/>
      <c r="M47" s="5"/>
      <c r="N47" s="6"/>
    </row>
    <row r="48" spans="1:14" ht="15">
      <c r="A48" s="1"/>
      <c r="B48" s="1"/>
      <c r="C48" s="1"/>
      <c r="D48" s="1"/>
      <c r="E48" s="1"/>
      <c r="F48" s="1" t="s">
        <v>46</v>
      </c>
      <c r="G48" s="1"/>
      <c r="H48" s="4">
        <v>18750</v>
      </c>
      <c r="I48" s="5"/>
      <c r="J48" s="4">
        <v>45000</v>
      </c>
      <c r="K48" s="5"/>
      <c r="L48" s="4">
        <f aca="true" t="shared" si="4" ref="L48:L66">ROUND((H48-J48),5)</f>
        <v>-26250</v>
      </c>
      <c r="M48" s="5"/>
      <c r="N48" s="6">
        <f aca="true" t="shared" si="5" ref="N48:N66">ROUND(IF(J48=0,IF(H48=0,0,1),H48/J48),5)</f>
        <v>0.41667</v>
      </c>
    </row>
    <row r="49" spans="1:14" ht="15">
      <c r="A49" s="1"/>
      <c r="B49" s="1"/>
      <c r="C49" s="1"/>
      <c r="D49" s="1"/>
      <c r="E49" s="1"/>
      <c r="F49" s="1" t="s">
        <v>47</v>
      </c>
      <c r="G49" s="1"/>
      <c r="H49" s="4">
        <v>0</v>
      </c>
      <c r="I49" s="5"/>
      <c r="J49" s="4">
        <v>500</v>
      </c>
      <c r="K49" s="5"/>
      <c r="L49" s="4">
        <f t="shared" si="4"/>
        <v>-500</v>
      </c>
      <c r="M49" s="5"/>
      <c r="N49" s="6">
        <f t="shared" si="5"/>
        <v>0</v>
      </c>
    </row>
    <row r="50" spans="1:14" ht="15">
      <c r="A50" s="1"/>
      <c r="B50" s="1"/>
      <c r="C50" s="1"/>
      <c r="D50" s="1"/>
      <c r="E50" s="1"/>
      <c r="F50" s="1" t="s">
        <v>48</v>
      </c>
      <c r="G50" s="1"/>
      <c r="H50" s="4">
        <v>11090.94</v>
      </c>
      <c r="I50" s="5"/>
      <c r="J50" s="4">
        <v>23300</v>
      </c>
      <c r="K50" s="5"/>
      <c r="L50" s="4">
        <f t="shared" si="4"/>
        <v>-12209.06</v>
      </c>
      <c r="M50" s="5"/>
      <c r="N50" s="6">
        <f t="shared" si="5"/>
        <v>0.47601</v>
      </c>
    </row>
    <row r="51" spans="1:14" ht="15">
      <c r="A51" s="1"/>
      <c r="B51" s="1"/>
      <c r="C51" s="1"/>
      <c r="D51" s="1"/>
      <c r="E51" s="1"/>
      <c r="F51" s="1" t="s">
        <v>49</v>
      </c>
      <c r="G51" s="1"/>
      <c r="H51" s="4">
        <v>2944</v>
      </c>
      <c r="I51" s="5"/>
      <c r="J51" s="4">
        <v>3000</v>
      </c>
      <c r="K51" s="5"/>
      <c r="L51" s="4">
        <f t="shared" si="4"/>
        <v>-56</v>
      </c>
      <c r="M51" s="5"/>
      <c r="N51" s="6">
        <f t="shared" si="5"/>
        <v>0.98133</v>
      </c>
    </row>
    <row r="52" spans="1:14" ht="15">
      <c r="A52" s="1"/>
      <c r="B52" s="1"/>
      <c r="C52" s="1"/>
      <c r="D52" s="1"/>
      <c r="E52" s="1"/>
      <c r="F52" s="1" t="s">
        <v>50</v>
      </c>
      <c r="G52" s="1"/>
      <c r="H52" s="4">
        <v>0</v>
      </c>
      <c r="I52" s="5"/>
      <c r="J52" s="4">
        <v>500</v>
      </c>
      <c r="K52" s="5"/>
      <c r="L52" s="4">
        <f t="shared" si="4"/>
        <v>-500</v>
      </c>
      <c r="M52" s="5"/>
      <c r="N52" s="6">
        <f t="shared" si="5"/>
        <v>0</v>
      </c>
    </row>
    <row r="53" spans="1:14" ht="15">
      <c r="A53" s="1"/>
      <c r="B53" s="1"/>
      <c r="C53" s="1"/>
      <c r="D53" s="1"/>
      <c r="E53" s="1"/>
      <c r="F53" s="1" t="s">
        <v>51</v>
      </c>
      <c r="G53" s="1"/>
      <c r="H53" s="4">
        <v>0</v>
      </c>
      <c r="I53" s="5"/>
      <c r="J53" s="4">
        <v>500</v>
      </c>
      <c r="K53" s="5"/>
      <c r="L53" s="4">
        <f t="shared" si="4"/>
        <v>-500</v>
      </c>
      <c r="M53" s="5"/>
      <c r="N53" s="6">
        <f t="shared" si="5"/>
        <v>0</v>
      </c>
    </row>
    <row r="54" spans="1:15" s="31" customFormat="1" ht="75" customHeight="1">
      <c r="A54" s="27"/>
      <c r="B54" s="27"/>
      <c r="C54" s="27"/>
      <c r="D54" s="27"/>
      <c r="E54" s="27"/>
      <c r="F54" s="38" t="s">
        <v>52</v>
      </c>
      <c r="G54" s="38"/>
      <c r="H54" s="28">
        <v>1247.78</v>
      </c>
      <c r="I54" s="29"/>
      <c r="J54" s="28">
        <v>2200</v>
      </c>
      <c r="K54" s="29"/>
      <c r="L54" s="28">
        <f t="shared" si="4"/>
        <v>-952.22</v>
      </c>
      <c r="M54" s="29"/>
      <c r="N54" s="30">
        <f t="shared" si="5"/>
        <v>0.56717</v>
      </c>
      <c r="O54" s="32" t="s">
        <v>139</v>
      </c>
    </row>
    <row r="55" spans="1:14" ht="15">
      <c r="A55" s="1"/>
      <c r="B55" s="1"/>
      <c r="C55" s="1"/>
      <c r="D55" s="1"/>
      <c r="E55" s="1"/>
      <c r="F55" s="1" t="s">
        <v>53</v>
      </c>
      <c r="G55" s="1"/>
      <c r="H55" s="4">
        <v>376.45</v>
      </c>
      <c r="I55" s="5"/>
      <c r="J55" s="4">
        <v>1000</v>
      </c>
      <c r="K55" s="5"/>
      <c r="L55" s="4">
        <f t="shared" si="4"/>
        <v>-623.55</v>
      </c>
      <c r="M55" s="5"/>
      <c r="N55" s="6">
        <f t="shared" si="5"/>
        <v>0.37645</v>
      </c>
    </row>
    <row r="56" spans="1:14" ht="15">
      <c r="A56" s="1"/>
      <c r="B56" s="1"/>
      <c r="C56" s="1"/>
      <c r="D56" s="1"/>
      <c r="E56" s="1"/>
      <c r="F56" s="1" t="s">
        <v>54</v>
      </c>
      <c r="G56" s="1"/>
      <c r="H56" s="4">
        <v>874.25</v>
      </c>
      <c r="I56" s="5"/>
      <c r="J56" s="4">
        <v>4000</v>
      </c>
      <c r="K56" s="5"/>
      <c r="L56" s="4">
        <f t="shared" si="4"/>
        <v>-3125.75</v>
      </c>
      <c r="M56" s="5"/>
      <c r="N56" s="6">
        <f t="shared" si="5"/>
        <v>0.21856</v>
      </c>
    </row>
    <row r="57" spans="1:14" ht="15">
      <c r="A57" s="1"/>
      <c r="B57" s="1"/>
      <c r="C57" s="1"/>
      <c r="D57" s="1"/>
      <c r="E57" s="1"/>
      <c r="F57" s="1" t="s">
        <v>55</v>
      </c>
      <c r="G57" s="1"/>
      <c r="H57" s="4">
        <v>0</v>
      </c>
      <c r="I57" s="5"/>
      <c r="J57" s="4">
        <v>500</v>
      </c>
      <c r="K57" s="5"/>
      <c r="L57" s="4">
        <f t="shared" si="4"/>
        <v>-500</v>
      </c>
      <c r="M57" s="5"/>
      <c r="N57" s="6">
        <f t="shared" si="5"/>
        <v>0</v>
      </c>
    </row>
    <row r="58" spans="1:14" ht="15">
      <c r="A58" s="1"/>
      <c r="B58" s="1"/>
      <c r="C58" s="1"/>
      <c r="D58" s="1"/>
      <c r="E58" s="1"/>
      <c r="F58" s="1" t="s">
        <v>56</v>
      </c>
      <c r="G58" s="1"/>
      <c r="H58" s="4">
        <v>76.9</v>
      </c>
      <c r="I58" s="5"/>
      <c r="J58" s="4">
        <v>700</v>
      </c>
      <c r="K58" s="5"/>
      <c r="L58" s="4">
        <f t="shared" si="4"/>
        <v>-623.1</v>
      </c>
      <c r="M58" s="5"/>
      <c r="N58" s="6">
        <f t="shared" si="5"/>
        <v>0.10986</v>
      </c>
    </row>
    <row r="59" spans="1:14" ht="15">
      <c r="A59" s="1"/>
      <c r="B59" s="1"/>
      <c r="C59" s="1"/>
      <c r="D59" s="1"/>
      <c r="E59" s="1"/>
      <c r="F59" s="1" t="s">
        <v>57</v>
      </c>
      <c r="G59" s="1"/>
      <c r="H59" s="4">
        <v>875</v>
      </c>
      <c r="I59" s="5"/>
      <c r="J59" s="4">
        <v>1800</v>
      </c>
      <c r="K59" s="5"/>
      <c r="L59" s="4">
        <f t="shared" si="4"/>
        <v>-925</v>
      </c>
      <c r="M59" s="5"/>
      <c r="N59" s="6">
        <f t="shared" si="5"/>
        <v>0.48611</v>
      </c>
    </row>
    <row r="60" spans="1:14" ht="15">
      <c r="A60" s="1"/>
      <c r="B60" s="1"/>
      <c r="C60" s="1"/>
      <c r="D60" s="1"/>
      <c r="E60" s="1"/>
      <c r="F60" s="1" t="s">
        <v>58</v>
      </c>
      <c r="G60" s="1"/>
      <c r="H60" s="4">
        <v>975.61</v>
      </c>
      <c r="I60" s="5"/>
      <c r="J60" s="4">
        <v>2000</v>
      </c>
      <c r="K60" s="5"/>
      <c r="L60" s="4">
        <f t="shared" si="4"/>
        <v>-1024.39</v>
      </c>
      <c r="M60" s="5"/>
      <c r="N60" s="6">
        <f t="shared" si="5"/>
        <v>0.48781</v>
      </c>
    </row>
    <row r="61" spans="1:14" ht="15">
      <c r="A61" s="1"/>
      <c r="B61" s="1"/>
      <c r="C61" s="1"/>
      <c r="D61" s="1"/>
      <c r="E61" s="1"/>
      <c r="F61" s="1" t="s">
        <v>59</v>
      </c>
      <c r="G61" s="1"/>
      <c r="H61" s="4">
        <v>0</v>
      </c>
      <c r="I61" s="5"/>
      <c r="J61" s="4">
        <v>8000</v>
      </c>
      <c r="K61" s="5"/>
      <c r="L61" s="4">
        <f t="shared" si="4"/>
        <v>-8000</v>
      </c>
      <c r="M61" s="5"/>
      <c r="N61" s="6">
        <f t="shared" si="5"/>
        <v>0</v>
      </c>
    </row>
    <row r="62" spans="1:14" ht="15">
      <c r="A62" s="1"/>
      <c r="B62" s="1"/>
      <c r="C62" s="1"/>
      <c r="D62" s="1"/>
      <c r="E62" s="1"/>
      <c r="F62" s="1" t="s">
        <v>60</v>
      </c>
      <c r="G62" s="1"/>
      <c r="H62" s="4">
        <v>0</v>
      </c>
      <c r="I62" s="5"/>
      <c r="J62" s="4">
        <v>3750</v>
      </c>
      <c r="K62" s="5"/>
      <c r="L62" s="4">
        <f t="shared" si="4"/>
        <v>-3750</v>
      </c>
      <c r="M62" s="5"/>
      <c r="N62" s="6">
        <f t="shared" si="5"/>
        <v>0</v>
      </c>
    </row>
    <row r="63" spans="1:14" ht="15">
      <c r="A63" s="1"/>
      <c r="B63" s="1"/>
      <c r="C63" s="1"/>
      <c r="D63" s="1"/>
      <c r="E63" s="1"/>
      <c r="F63" s="1" t="s">
        <v>61</v>
      </c>
      <c r="G63" s="1"/>
      <c r="H63" s="4">
        <v>19583.3</v>
      </c>
      <c r="I63" s="5"/>
      <c r="J63" s="4">
        <v>47000</v>
      </c>
      <c r="K63" s="5"/>
      <c r="L63" s="4">
        <f t="shared" si="4"/>
        <v>-27416.7</v>
      </c>
      <c r="M63" s="5"/>
      <c r="N63" s="6">
        <f t="shared" si="5"/>
        <v>0.41667</v>
      </c>
    </row>
    <row r="64" spans="1:14" ht="15">
      <c r="A64" s="1"/>
      <c r="B64" s="1"/>
      <c r="C64" s="1"/>
      <c r="D64" s="1"/>
      <c r="E64" s="1"/>
      <c r="F64" s="1" t="s">
        <v>62</v>
      </c>
      <c r="G64" s="1"/>
      <c r="H64" s="4">
        <v>14166.7</v>
      </c>
      <c r="I64" s="5"/>
      <c r="J64" s="4">
        <v>34000</v>
      </c>
      <c r="K64" s="5"/>
      <c r="L64" s="4">
        <f t="shared" si="4"/>
        <v>-19833.3</v>
      </c>
      <c r="M64" s="5"/>
      <c r="N64" s="6">
        <f t="shared" si="5"/>
        <v>0.41667</v>
      </c>
    </row>
    <row r="65" spans="1:14" ht="15.75" thickBot="1">
      <c r="A65" s="1"/>
      <c r="B65" s="1"/>
      <c r="C65" s="1"/>
      <c r="D65" s="1"/>
      <c r="E65" s="1"/>
      <c r="F65" s="1" t="s">
        <v>63</v>
      </c>
      <c r="G65" s="1"/>
      <c r="H65" s="7">
        <v>0</v>
      </c>
      <c r="I65" s="5"/>
      <c r="J65" s="7">
        <v>0</v>
      </c>
      <c r="K65" s="5"/>
      <c r="L65" s="7">
        <f t="shared" si="4"/>
        <v>0</v>
      </c>
      <c r="M65" s="5"/>
      <c r="N65" s="8">
        <f t="shared" si="5"/>
        <v>0</v>
      </c>
    </row>
    <row r="66" spans="1:14" ht="15">
      <c r="A66" s="1"/>
      <c r="B66" s="1"/>
      <c r="C66" s="1"/>
      <c r="D66" s="1"/>
      <c r="E66" s="1" t="s">
        <v>64</v>
      </c>
      <c r="F66" s="1"/>
      <c r="G66" s="1"/>
      <c r="H66" s="4">
        <f>ROUND(SUM(H47:H65),5)</f>
        <v>70960.93</v>
      </c>
      <c r="I66" s="5"/>
      <c r="J66" s="4">
        <f>ROUND(SUM(J47:J65),5)</f>
        <v>177750</v>
      </c>
      <c r="K66" s="5"/>
      <c r="L66" s="4">
        <f t="shared" si="4"/>
        <v>-106789.07</v>
      </c>
      <c r="M66" s="5"/>
      <c r="N66" s="6">
        <f t="shared" si="5"/>
        <v>0.39922</v>
      </c>
    </row>
    <row r="67" spans="1:14" ht="30" customHeight="1">
      <c r="A67" s="1"/>
      <c r="B67" s="1"/>
      <c r="C67" s="1"/>
      <c r="D67" s="1"/>
      <c r="E67" s="1" t="s">
        <v>65</v>
      </c>
      <c r="F67" s="1"/>
      <c r="G67" s="1"/>
      <c r="H67" s="4"/>
      <c r="I67" s="5"/>
      <c r="J67" s="4"/>
      <c r="K67" s="5"/>
      <c r="L67" s="4"/>
      <c r="M67" s="5"/>
      <c r="N67" s="6"/>
    </row>
    <row r="68" spans="1:14" ht="15">
      <c r="A68" s="1"/>
      <c r="B68" s="1"/>
      <c r="C68" s="1"/>
      <c r="D68" s="1"/>
      <c r="E68" s="1"/>
      <c r="F68" s="1" t="s">
        <v>66</v>
      </c>
      <c r="G68" s="1"/>
      <c r="H68" s="4">
        <v>0</v>
      </c>
      <c r="I68" s="5"/>
      <c r="J68" s="4">
        <v>855</v>
      </c>
      <c r="K68" s="5"/>
      <c r="L68" s="4">
        <f aca="true" t="shared" si="6" ref="L68:L73">ROUND((H68-J68),5)</f>
        <v>-855</v>
      </c>
      <c r="M68" s="5"/>
      <c r="N68" s="6">
        <f aca="true" t="shared" si="7" ref="N68:N73">ROUND(IF(J68=0,IF(H68=0,0,1),H68/J68),5)</f>
        <v>0</v>
      </c>
    </row>
    <row r="69" spans="1:14" ht="15">
      <c r="A69" s="1"/>
      <c r="B69" s="1"/>
      <c r="C69" s="1"/>
      <c r="D69" s="1"/>
      <c r="E69" s="1"/>
      <c r="F69" s="1" t="s">
        <v>67</v>
      </c>
      <c r="G69" s="1"/>
      <c r="H69" s="4">
        <v>2093.24</v>
      </c>
      <c r="I69" s="5"/>
      <c r="J69" s="4">
        <v>5415</v>
      </c>
      <c r="K69" s="5"/>
      <c r="L69" s="4">
        <f t="shared" si="6"/>
        <v>-3321.76</v>
      </c>
      <c r="M69" s="5"/>
      <c r="N69" s="6">
        <f t="shared" si="7"/>
        <v>0.38656</v>
      </c>
    </row>
    <row r="70" spans="1:14" ht="15">
      <c r="A70" s="1"/>
      <c r="B70" s="1"/>
      <c r="C70" s="1"/>
      <c r="D70" s="1"/>
      <c r="E70" s="1"/>
      <c r="F70" s="1" t="s">
        <v>68</v>
      </c>
      <c r="G70" s="1"/>
      <c r="H70" s="4">
        <v>0</v>
      </c>
      <c r="I70" s="5"/>
      <c r="J70" s="4">
        <v>2850</v>
      </c>
      <c r="K70" s="5"/>
      <c r="L70" s="4">
        <f t="shared" si="6"/>
        <v>-2850</v>
      </c>
      <c r="M70" s="5"/>
      <c r="N70" s="6">
        <f t="shared" si="7"/>
        <v>0</v>
      </c>
    </row>
    <row r="71" spans="1:14" ht="15">
      <c r="A71" s="1"/>
      <c r="B71" s="1"/>
      <c r="C71" s="1"/>
      <c r="D71" s="1"/>
      <c r="E71" s="1"/>
      <c r="F71" s="1" t="s">
        <v>69</v>
      </c>
      <c r="G71" s="1"/>
      <c r="H71" s="4">
        <v>0</v>
      </c>
      <c r="I71" s="5"/>
      <c r="J71" s="4">
        <v>1000</v>
      </c>
      <c r="K71" s="5"/>
      <c r="L71" s="4">
        <f t="shared" si="6"/>
        <v>-1000</v>
      </c>
      <c r="M71" s="5"/>
      <c r="N71" s="6">
        <f t="shared" si="7"/>
        <v>0</v>
      </c>
    </row>
    <row r="72" spans="1:14" ht="15.75" thickBot="1">
      <c r="A72" s="1"/>
      <c r="B72" s="1"/>
      <c r="C72" s="1"/>
      <c r="D72" s="1"/>
      <c r="E72" s="1"/>
      <c r="F72" s="1" t="s">
        <v>70</v>
      </c>
      <c r="G72" s="1"/>
      <c r="H72" s="7">
        <v>0</v>
      </c>
      <c r="I72" s="5"/>
      <c r="J72" s="7">
        <v>0</v>
      </c>
      <c r="K72" s="5"/>
      <c r="L72" s="7">
        <f t="shared" si="6"/>
        <v>0</v>
      </c>
      <c r="M72" s="5"/>
      <c r="N72" s="8">
        <f t="shared" si="7"/>
        <v>0</v>
      </c>
    </row>
    <row r="73" spans="1:14" ht="15">
      <c r="A73" s="1"/>
      <c r="B73" s="1"/>
      <c r="C73" s="1"/>
      <c r="D73" s="1"/>
      <c r="E73" s="1" t="s">
        <v>71</v>
      </c>
      <c r="F73" s="1"/>
      <c r="G73" s="1"/>
      <c r="H73" s="4">
        <f>ROUND(SUM(H67:H72),5)</f>
        <v>2093.24</v>
      </c>
      <c r="I73" s="5"/>
      <c r="J73" s="4">
        <f>ROUND(SUM(J67:J72),5)</f>
        <v>10120</v>
      </c>
      <c r="K73" s="5"/>
      <c r="L73" s="4">
        <f t="shared" si="6"/>
        <v>-8026.76</v>
      </c>
      <c r="M73" s="5"/>
      <c r="N73" s="6">
        <f t="shared" si="7"/>
        <v>0.20684</v>
      </c>
    </row>
    <row r="74" spans="1:14" ht="30" customHeight="1">
      <c r="A74" s="1"/>
      <c r="B74" s="1"/>
      <c r="C74" s="1"/>
      <c r="D74" s="1"/>
      <c r="E74" s="1" t="s">
        <v>72</v>
      </c>
      <c r="F74" s="1"/>
      <c r="G74" s="1"/>
      <c r="H74" s="4"/>
      <c r="I74" s="5"/>
      <c r="J74" s="4"/>
      <c r="K74" s="5"/>
      <c r="L74" s="4"/>
      <c r="M74" s="5"/>
      <c r="N74" s="6"/>
    </row>
    <row r="75" spans="1:14" ht="15">
      <c r="A75" s="1"/>
      <c r="B75" s="1"/>
      <c r="C75" s="1"/>
      <c r="D75" s="1"/>
      <c r="E75" s="1"/>
      <c r="F75" s="1" t="s">
        <v>73</v>
      </c>
      <c r="G75" s="1"/>
      <c r="H75" s="4">
        <v>35416.65</v>
      </c>
      <c r="I75" s="5"/>
      <c r="J75" s="4">
        <v>85000</v>
      </c>
      <c r="K75" s="5"/>
      <c r="L75" s="4">
        <f>ROUND((H75-J75),5)</f>
        <v>-49583.35</v>
      </c>
      <c r="M75" s="5"/>
      <c r="N75" s="6">
        <f>ROUND(IF(J75=0,IF(H75=0,0,1),H75/J75),5)</f>
        <v>0.41667</v>
      </c>
    </row>
    <row r="76" spans="1:14" ht="15">
      <c r="A76" s="1"/>
      <c r="B76" s="1"/>
      <c r="C76" s="1"/>
      <c r="D76" s="1"/>
      <c r="E76" s="1"/>
      <c r="F76" s="1" t="s">
        <v>74</v>
      </c>
      <c r="G76" s="1"/>
      <c r="H76" s="4">
        <v>232.53</v>
      </c>
      <c r="I76" s="5"/>
      <c r="J76" s="4">
        <v>5000</v>
      </c>
      <c r="K76" s="5"/>
      <c r="L76" s="4">
        <f>ROUND((H76-J76),5)</f>
        <v>-4767.47</v>
      </c>
      <c r="M76" s="5"/>
      <c r="N76" s="6">
        <f>ROUND(IF(J76=0,IF(H76=0,0,1),H76/J76),5)</f>
        <v>0.04651</v>
      </c>
    </row>
    <row r="77" spans="1:14" ht="15">
      <c r="A77" s="1"/>
      <c r="B77" s="1"/>
      <c r="C77" s="1"/>
      <c r="D77" s="1"/>
      <c r="E77" s="1"/>
      <c r="F77" s="1" t="s">
        <v>75</v>
      </c>
      <c r="G77" s="1"/>
      <c r="H77" s="4">
        <v>0</v>
      </c>
      <c r="I77" s="5"/>
      <c r="J77" s="4">
        <v>0</v>
      </c>
      <c r="K77" s="5"/>
      <c r="L77" s="4">
        <f>ROUND((H77-J77),5)</f>
        <v>0</v>
      </c>
      <c r="M77" s="5"/>
      <c r="N77" s="6">
        <f>ROUND(IF(J77=0,IF(H77=0,0,1),H77/J77),5)</f>
        <v>0</v>
      </c>
    </row>
    <row r="78" spans="1:14" ht="15.75" thickBot="1">
      <c r="A78" s="1"/>
      <c r="B78" s="1"/>
      <c r="C78" s="1"/>
      <c r="D78" s="1"/>
      <c r="E78" s="1"/>
      <c r="F78" s="1" t="s">
        <v>76</v>
      </c>
      <c r="G78" s="1"/>
      <c r="H78" s="7">
        <v>0</v>
      </c>
      <c r="I78" s="5"/>
      <c r="J78" s="7">
        <v>0</v>
      </c>
      <c r="K78" s="5"/>
      <c r="L78" s="7">
        <f>ROUND((H78-J78),5)</f>
        <v>0</v>
      </c>
      <c r="M78" s="5"/>
      <c r="N78" s="8">
        <f>ROUND(IF(J78=0,IF(H78=0,0,1),H78/J78),5)</f>
        <v>0</v>
      </c>
    </row>
    <row r="79" spans="1:14" ht="15">
      <c r="A79" s="1"/>
      <c r="B79" s="1"/>
      <c r="C79" s="1"/>
      <c r="D79" s="1"/>
      <c r="E79" s="1" t="s">
        <v>77</v>
      </c>
      <c r="F79" s="1"/>
      <c r="G79" s="1"/>
      <c r="H79" s="4">
        <f>ROUND(SUM(H74:H78),5)</f>
        <v>35649.18</v>
      </c>
      <c r="I79" s="5"/>
      <c r="J79" s="4">
        <f>ROUND(SUM(J74:J78),5)</f>
        <v>90000</v>
      </c>
      <c r="K79" s="5"/>
      <c r="L79" s="4">
        <f>ROUND((H79-J79),5)</f>
        <v>-54350.82</v>
      </c>
      <c r="M79" s="5"/>
      <c r="N79" s="6">
        <f>ROUND(IF(J79=0,IF(H79=0,0,1),H79/J79),5)</f>
        <v>0.3961</v>
      </c>
    </row>
    <row r="80" spans="1:14" ht="30" customHeight="1">
      <c r="A80" s="1"/>
      <c r="B80" s="1"/>
      <c r="C80" s="1"/>
      <c r="D80" s="1"/>
      <c r="E80" s="1" t="s">
        <v>78</v>
      </c>
      <c r="F80" s="1"/>
      <c r="G80" s="1"/>
      <c r="H80" s="4"/>
      <c r="I80" s="5"/>
      <c r="J80" s="4"/>
      <c r="K80" s="5"/>
      <c r="L80" s="4"/>
      <c r="M80" s="5"/>
      <c r="N80" s="6"/>
    </row>
    <row r="81" spans="1:14" ht="15">
      <c r="A81" s="1"/>
      <c r="B81" s="1"/>
      <c r="C81" s="1"/>
      <c r="D81" s="1"/>
      <c r="E81" s="1"/>
      <c r="F81" s="1" t="s">
        <v>79</v>
      </c>
      <c r="G81" s="1"/>
      <c r="H81" s="4">
        <v>116.71</v>
      </c>
      <c r="I81" s="5"/>
      <c r="J81" s="4">
        <v>237.5</v>
      </c>
      <c r="K81" s="5"/>
      <c r="L81" s="4">
        <f aca="true" t="shared" si="8" ref="L81:L86">ROUND((H81-J81),5)</f>
        <v>-120.79</v>
      </c>
      <c r="M81" s="5"/>
      <c r="N81" s="6">
        <f aca="true" t="shared" si="9" ref="N81:N86">ROUND(IF(J81=0,IF(H81=0,0,1),H81/J81),5)</f>
        <v>0.49141</v>
      </c>
    </row>
    <row r="82" spans="1:14" ht="15">
      <c r="A82" s="1"/>
      <c r="B82" s="1"/>
      <c r="C82" s="1"/>
      <c r="D82" s="1"/>
      <c r="E82" s="1"/>
      <c r="F82" s="1" t="s">
        <v>80</v>
      </c>
      <c r="G82" s="1"/>
      <c r="H82" s="4">
        <v>0</v>
      </c>
      <c r="I82" s="5"/>
      <c r="J82" s="4">
        <v>0</v>
      </c>
      <c r="K82" s="5"/>
      <c r="L82" s="4">
        <f t="shared" si="8"/>
        <v>0</v>
      </c>
      <c r="M82" s="5"/>
      <c r="N82" s="6">
        <f t="shared" si="9"/>
        <v>0</v>
      </c>
    </row>
    <row r="83" spans="1:14" ht="15">
      <c r="A83" s="1"/>
      <c r="B83" s="1"/>
      <c r="C83" s="1"/>
      <c r="D83" s="1"/>
      <c r="E83" s="1"/>
      <c r="F83" s="1" t="s">
        <v>81</v>
      </c>
      <c r="G83" s="1"/>
      <c r="H83" s="4">
        <v>136.06</v>
      </c>
      <c r="I83" s="5"/>
      <c r="J83" s="4">
        <v>2000</v>
      </c>
      <c r="K83" s="5"/>
      <c r="L83" s="4">
        <f t="shared" si="8"/>
        <v>-1863.94</v>
      </c>
      <c r="M83" s="5"/>
      <c r="N83" s="6">
        <f t="shared" si="9"/>
        <v>0.06803</v>
      </c>
    </row>
    <row r="84" spans="1:14" ht="15">
      <c r="A84" s="1"/>
      <c r="B84" s="1"/>
      <c r="C84" s="1"/>
      <c r="D84" s="1"/>
      <c r="E84" s="1"/>
      <c r="F84" s="1" t="s">
        <v>82</v>
      </c>
      <c r="G84" s="1"/>
      <c r="H84" s="4">
        <v>0</v>
      </c>
      <c r="I84" s="5"/>
      <c r="J84" s="4">
        <v>500</v>
      </c>
      <c r="K84" s="5"/>
      <c r="L84" s="4">
        <f t="shared" si="8"/>
        <v>-500</v>
      </c>
      <c r="M84" s="5"/>
      <c r="N84" s="6">
        <f t="shared" si="9"/>
        <v>0</v>
      </c>
    </row>
    <row r="85" spans="1:14" ht="15.75" thickBot="1">
      <c r="A85" s="1"/>
      <c r="B85" s="1"/>
      <c r="C85" s="1"/>
      <c r="D85" s="1"/>
      <c r="E85" s="1"/>
      <c r="F85" s="1" t="s">
        <v>83</v>
      </c>
      <c r="G85" s="1"/>
      <c r="H85" s="7">
        <v>0</v>
      </c>
      <c r="I85" s="5"/>
      <c r="J85" s="7">
        <v>0</v>
      </c>
      <c r="K85" s="5"/>
      <c r="L85" s="7">
        <f t="shared" si="8"/>
        <v>0</v>
      </c>
      <c r="M85" s="5"/>
      <c r="N85" s="8">
        <f t="shared" si="9"/>
        <v>0</v>
      </c>
    </row>
    <row r="86" spans="1:14" ht="15">
      <c r="A86" s="1"/>
      <c r="B86" s="1"/>
      <c r="C86" s="1"/>
      <c r="D86" s="1"/>
      <c r="E86" s="1" t="s">
        <v>84</v>
      </c>
      <c r="F86" s="1"/>
      <c r="G86" s="1"/>
      <c r="H86" s="4">
        <f>ROUND(SUM(H80:H85),5)</f>
        <v>252.77</v>
      </c>
      <c r="I86" s="5"/>
      <c r="J86" s="4">
        <f>ROUND(SUM(J80:J85),5)</f>
        <v>2737.5</v>
      </c>
      <c r="K86" s="5"/>
      <c r="L86" s="4">
        <f t="shared" si="8"/>
        <v>-2484.73</v>
      </c>
      <c r="M86" s="5"/>
      <c r="N86" s="6">
        <f t="shared" si="9"/>
        <v>0.09234</v>
      </c>
    </row>
    <row r="87" spans="1:14" ht="30" customHeight="1">
      <c r="A87" s="1"/>
      <c r="B87" s="1"/>
      <c r="C87" s="1"/>
      <c r="D87" s="1"/>
      <c r="E87" s="1" t="s">
        <v>85</v>
      </c>
      <c r="F87" s="1"/>
      <c r="G87" s="1"/>
      <c r="H87" s="4"/>
      <c r="I87" s="5"/>
      <c r="J87" s="4"/>
      <c r="K87" s="5"/>
      <c r="L87" s="4"/>
      <c r="M87" s="5"/>
      <c r="N87" s="6"/>
    </row>
    <row r="88" spans="1:14" ht="15">
      <c r="A88" s="1"/>
      <c r="B88" s="1"/>
      <c r="C88" s="1"/>
      <c r="D88" s="1"/>
      <c r="E88" s="1"/>
      <c r="F88" s="1" t="s">
        <v>86</v>
      </c>
      <c r="G88" s="1"/>
      <c r="H88" s="4">
        <v>14873</v>
      </c>
      <c r="I88" s="5"/>
      <c r="J88" s="4">
        <v>42600</v>
      </c>
      <c r="K88" s="5"/>
      <c r="L88" s="4">
        <f aca="true" t="shared" si="10" ref="L88:L98">ROUND((H88-J88),5)</f>
        <v>-27727</v>
      </c>
      <c r="M88" s="5"/>
      <c r="N88" s="6">
        <f aca="true" t="shared" si="11" ref="N88:N98">ROUND(IF(J88=0,IF(H88=0,0,1),H88/J88),5)</f>
        <v>0.34913</v>
      </c>
    </row>
    <row r="89" spans="1:14" ht="15">
      <c r="A89" s="1"/>
      <c r="B89" s="1"/>
      <c r="C89" s="1"/>
      <c r="D89" s="1"/>
      <c r="E89" s="1"/>
      <c r="F89" s="1" t="s">
        <v>87</v>
      </c>
      <c r="G89" s="1"/>
      <c r="H89" s="4">
        <v>0</v>
      </c>
      <c r="I89" s="5"/>
      <c r="J89" s="4">
        <v>237.5</v>
      </c>
      <c r="K89" s="5"/>
      <c r="L89" s="4">
        <f t="shared" si="10"/>
        <v>-237.5</v>
      </c>
      <c r="M89" s="5"/>
      <c r="N89" s="6">
        <f t="shared" si="11"/>
        <v>0</v>
      </c>
    </row>
    <row r="90" spans="1:14" ht="15">
      <c r="A90" s="1"/>
      <c r="B90" s="1"/>
      <c r="C90" s="1"/>
      <c r="D90" s="1"/>
      <c r="E90" s="1"/>
      <c r="F90" s="1" t="s">
        <v>88</v>
      </c>
      <c r="G90" s="1"/>
      <c r="H90" s="4">
        <v>0</v>
      </c>
      <c r="I90" s="5"/>
      <c r="J90" s="4">
        <v>500</v>
      </c>
      <c r="K90" s="5"/>
      <c r="L90" s="4">
        <f t="shared" si="10"/>
        <v>-500</v>
      </c>
      <c r="M90" s="5"/>
      <c r="N90" s="6">
        <f t="shared" si="11"/>
        <v>0</v>
      </c>
    </row>
    <row r="91" spans="1:14" ht="15">
      <c r="A91" s="1"/>
      <c r="B91" s="1"/>
      <c r="C91" s="1"/>
      <c r="D91" s="1"/>
      <c r="E91" s="1"/>
      <c r="F91" s="1" t="s">
        <v>89</v>
      </c>
      <c r="G91" s="1"/>
      <c r="H91" s="4">
        <v>0</v>
      </c>
      <c r="I91" s="5"/>
      <c r="J91" s="4">
        <v>500</v>
      </c>
      <c r="K91" s="5"/>
      <c r="L91" s="4">
        <f t="shared" si="10"/>
        <v>-500</v>
      </c>
      <c r="M91" s="5"/>
      <c r="N91" s="6">
        <f t="shared" si="11"/>
        <v>0</v>
      </c>
    </row>
    <row r="92" spans="1:14" s="25" customFormat="1" ht="29.25" customHeight="1">
      <c r="A92" s="24"/>
      <c r="B92" s="24"/>
      <c r="C92" s="24"/>
      <c r="D92" s="24"/>
      <c r="E92" s="24"/>
      <c r="F92" s="39" t="s">
        <v>137</v>
      </c>
      <c r="G92" s="39"/>
      <c r="H92" s="28">
        <v>4166.7</v>
      </c>
      <c r="I92" s="29"/>
      <c r="J92" s="28">
        <v>10000</v>
      </c>
      <c r="K92" s="29"/>
      <c r="L92" s="28">
        <f t="shared" si="10"/>
        <v>-5833.3</v>
      </c>
      <c r="M92" s="29"/>
      <c r="N92" s="30">
        <f t="shared" si="11"/>
        <v>0.41667</v>
      </c>
    </row>
    <row r="93" spans="1:14" s="25" customFormat="1" ht="30.75" customHeight="1">
      <c r="A93" s="24"/>
      <c r="B93" s="24"/>
      <c r="C93" s="24"/>
      <c r="D93" s="24"/>
      <c r="E93" s="24"/>
      <c r="F93" s="39" t="s">
        <v>138</v>
      </c>
      <c r="G93" s="39"/>
      <c r="H93" s="28">
        <v>4166.75</v>
      </c>
      <c r="I93" s="29"/>
      <c r="J93" s="28">
        <v>10000</v>
      </c>
      <c r="K93" s="29"/>
      <c r="L93" s="28">
        <f t="shared" si="10"/>
        <v>-5833.25</v>
      </c>
      <c r="M93" s="29"/>
      <c r="N93" s="30">
        <f t="shared" si="11"/>
        <v>0.41668</v>
      </c>
    </row>
    <row r="94" spans="1:14" ht="15">
      <c r="A94" s="1"/>
      <c r="B94" s="1"/>
      <c r="C94" s="1"/>
      <c r="D94" s="1"/>
      <c r="E94" s="1"/>
      <c r="F94" s="1" t="s">
        <v>90</v>
      </c>
      <c r="G94" s="1"/>
      <c r="H94" s="4">
        <v>4166.7</v>
      </c>
      <c r="I94" s="5"/>
      <c r="J94" s="4">
        <v>10000</v>
      </c>
      <c r="K94" s="5"/>
      <c r="L94" s="4">
        <f t="shared" si="10"/>
        <v>-5833.3</v>
      </c>
      <c r="M94" s="5"/>
      <c r="N94" s="6">
        <f t="shared" si="11"/>
        <v>0.41667</v>
      </c>
    </row>
    <row r="95" spans="1:14" ht="15">
      <c r="A95" s="1"/>
      <c r="B95" s="1"/>
      <c r="C95" s="1"/>
      <c r="D95" s="1"/>
      <c r="E95" s="1"/>
      <c r="F95" s="1" t="s">
        <v>91</v>
      </c>
      <c r="G95" s="1"/>
      <c r="H95" s="4">
        <v>7700</v>
      </c>
      <c r="I95" s="5"/>
      <c r="J95" s="4">
        <v>24000</v>
      </c>
      <c r="K95" s="5"/>
      <c r="L95" s="4">
        <f t="shared" si="10"/>
        <v>-16300</v>
      </c>
      <c r="M95" s="5"/>
      <c r="N95" s="6">
        <f t="shared" si="11"/>
        <v>0.32083</v>
      </c>
    </row>
    <row r="96" spans="1:14" ht="15">
      <c r="A96" s="1"/>
      <c r="B96" s="1"/>
      <c r="C96" s="1"/>
      <c r="D96" s="1"/>
      <c r="E96" s="1"/>
      <c r="F96" s="1" t="s">
        <v>92</v>
      </c>
      <c r="G96" s="1"/>
      <c r="H96" s="4">
        <v>0</v>
      </c>
      <c r="I96" s="5"/>
      <c r="J96" s="4">
        <v>0</v>
      </c>
      <c r="K96" s="5"/>
      <c r="L96" s="4">
        <f t="shared" si="10"/>
        <v>0</v>
      </c>
      <c r="M96" s="5"/>
      <c r="N96" s="6">
        <f t="shared" si="11"/>
        <v>0</v>
      </c>
    </row>
    <row r="97" spans="1:14" ht="15.75" thickBot="1">
      <c r="A97" s="1"/>
      <c r="B97" s="1"/>
      <c r="C97" s="1"/>
      <c r="D97" s="1"/>
      <c r="E97" s="1"/>
      <c r="F97" s="1" t="s">
        <v>93</v>
      </c>
      <c r="G97" s="1"/>
      <c r="H97" s="7">
        <v>0</v>
      </c>
      <c r="I97" s="5"/>
      <c r="J97" s="7">
        <v>0</v>
      </c>
      <c r="K97" s="5"/>
      <c r="L97" s="7">
        <f t="shared" si="10"/>
        <v>0</v>
      </c>
      <c r="M97" s="5"/>
      <c r="N97" s="8">
        <f t="shared" si="11"/>
        <v>0</v>
      </c>
    </row>
    <row r="98" spans="1:14" ht="15">
      <c r="A98" s="1"/>
      <c r="B98" s="1"/>
      <c r="C98" s="1"/>
      <c r="D98" s="1"/>
      <c r="E98" s="1" t="s">
        <v>94</v>
      </c>
      <c r="F98" s="1"/>
      <c r="G98" s="1"/>
      <c r="H98" s="4">
        <f>ROUND(SUM(H87:H97),5)</f>
        <v>35073.15</v>
      </c>
      <c r="I98" s="5"/>
      <c r="J98" s="4">
        <f>ROUND(SUM(J87:J97),5)</f>
        <v>97837.5</v>
      </c>
      <c r="K98" s="5"/>
      <c r="L98" s="4">
        <f t="shared" si="10"/>
        <v>-62764.35</v>
      </c>
      <c r="M98" s="5"/>
      <c r="N98" s="6">
        <f t="shared" si="11"/>
        <v>0.35848</v>
      </c>
    </row>
    <row r="99" spans="1:14" ht="30" customHeight="1">
      <c r="A99" s="1"/>
      <c r="B99" s="1"/>
      <c r="C99" s="1"/>
      <c r="D99" s="1"/>
      <c r="E99" s="1" t="s">
        <v>95</v>
      </c>
      <c r="F99" s="1"/>
      <c r="G99" s="1"/>
      <c r="H99" s="4"/>
      <c r="I99" s="5"/>
      <c r="J99" s="4"/>
      <c r="K99" s="5"/>
      <c r="L99" s="4"/>
      <c r="M99" s="5"/>
      <c r="N99" s="6"/>
    </row>
    <row r="100" spans="1:14" ht="15">
      <c r="A100" s="1"/>
      <c r="B100" s="1"/>
      <c r="C100" s="1"/>
      <c r="D100" s="1"/>
      <c r="E100" s="1"/>
      <c r="F100" s="1" t="s">
        <v>96</v>
      </c>
      <c r="G100" s="1"/>
      <c r="H100" s="4">
        <v>0</v>
      </c>
      <c r="I100" s="5"/>
      <c r="J100" s="4">
        <v>1900</v>
      </c>
      <c r="K100" s="5"/>
      <c r="L100" s="4">
        <f aca="true" t="shared" si="12" ref="L100:L111">ROUND((H100-J100),5)</f>
        <v>-1900</v>
      </c>
      <c r="M100" s="5"/>
      <c r="N100" s="6">
        <f aca="true" t="shared" si="13" ref="N100:N111">ROUND(IF(J100=0,IF(H100=0,0,1),H100/J100),5)</f>
        <v>0</v>
      </c>
    </row>
    <row r="101" spans="1:14" ht="15">
      <c r="A101" s="1"/>
      <c r="B101" s="1"/>
      <c r="C101" s="1"/>
      <c r="D101" s="1"/>
      <c r="E101" s="1"/>
      <c r="F101" s="1" t="s">
        <v>97</v>
      </c>
      <c r="G101" s="1"/>
      <c r="H101" s="4">
        <v>3826.04</v>
      </c>
      <c r="I101" s="5"/>
      <c r="J101" s="4">
        <v>10000</v>
      </c>
      <c r="K101" s="5"/>
      <c r="L101" s="4">
        <f t="shared" si="12"/>
        <v>-6173.96</v>
      </c>
      <c r="M101" s="5"/>
      <c r="N101" s="6">
        <f t="shared" si="13"/>
        <v>0.3826</v>
      </c>
    </row>
    <row r="102" spans="1:14" ht="15">
      <c r="A102" s="1"/>
      <c r="B102" s="1"/>
      <c r="C102" s="1"/>
      <c r="D102" s="1"/>
      <c r="E102" s="1"/>
      <c r="F102" s="1" t="s">
        <v>98</v>
      </c>
      <c r="G102" s="1"/>
      <c r="H102" s="4">
        <v>668.8</v>
      </c>
      <c r="I102" s="5"/>
      <c r="J102" s="4">
        <v>1500</v>
      </c>
      <c r="K102" s="5"/>
      <c r="L102" s="4">
        <f t="shared" si="12"/>
        <v>-831.2</v>
      </c>
      <c r="M102" s="5"/>
      <c r="N102" s="6">
        <f t="shared" si="13"/>
        <v>0.44587</v>
      </c>
    </row>
    <row r="103" spans="1:14" ht="15">
      <c r="A103" s="1"/>
      <c r="B103" s="1"/>
      <c r="C103" s="1"/>
      <c r="D103" s="1"/>
      <c r="E103" s="1"/>
      <c r="F103" s="1" t="s">
        <v>99</v>
      </c>
      <c r="G103" s="1"/>
      <c r="H103" s="4">
        <v>0</v>
      </c>
      <c r="I103" s="5"/>
      <c r="J103" s="4">
        <v>2500</v>
      </c>
      <c r="K103" s="5"/>
      <c r="L103" s="4">
        <f t="shared" si="12"/>
        <v>-2500</v>
      </c>
      <c r="M103" s="5"/>
      <c r="N103" s="6">
        <f t="shared" si="13"/>
        <v>0</v>
      </c>
    </row>
    <row r="104" spans="1:14" ht="15">
      <c r="A104" s="1"/>
      <c r="B104" s="1"/>
      <c r="C104" s="1"/>
      <c r="D104" s="1"/>
      <c r="E104" s="1"/>
      <c r="F104" s="1" t="s">
        <v>100</v>
      </c>
      <c r="G104" s="1"/>
      <c r="H104" s="4">
        <v>0</v>
      </c>
      <c r="I104" s="5"/>
      <c r="J104" s="4">
        <v>1000</v>
      </c>
      <c r="K104" s="5"/>
      <c r="L104" s="4">
        <f t="shared" si="12"/>
        <v>-1000</v>
      </c>
      <c r="M104" s="5"/>
      <c r="N104" s="6">
        <f t="shared" si="13"/>
        <v>0</v>
      </c>
    </row>
    <row r="105" spans="1:14" ht="15">
      <c r="A105" s="1"/>
      <c r="B105" s="1"/>
      <c r="C105" s="1"/>
      <c r="D105" s="1"/>
      <c r="E105" s="1"/>
      <c r="F105" s="1" t="s">
        <v>101</v>
      </c>
      <c r="G105" s="1"/>
      <c r="H105" s="4">
        <v>0</v>
      </c>
      <c r="I105" s="5"/>
      <c r="J105" s="4">
        <v>0</v>
      </c>
      <c r="K105" s="5"/>
      <c r="L105" s="4">
        <f t="shared" si="12"/>
        <v>0</v>
      </c>
      <c r="M105" s="5"/>
      <c r="N105" s="6">
        <f t="shared" si="13"/>
        <v>0</v>
      </c>
    </row>
    <row r="106" spans="1:14" ht="15">
      <c r="A106" s="1"/>
      <c r="B106" s="1"/>
      <c r="C106" s="1"/>
      <c r="D106" s="1"/>
      <c r="E106" s="1"/>
      <c r="F106" s="1" t="s">
        <v>102</v>
      </c>
      <c r="G106" s="1"/>
      <c r="H106" s="4">
        <v>0</v>
      </c>
      <c r="I106" s="5"/>
      <c r="J106" s="4">
        <v>0</v>
      </c>
      <c r="K106" s="5"/>
      <c r="L106" s="4">
        <f t="shared" si="12"/>
        <v>0</v>
      </c>
      <c r="M106" s="5"/>
      <c r="N106" s="6">
        <f t="shared" si="13"/>
        <v>0</v>
      </c>
    </row>
    <row r="107" spans="1:14" ht="15">
      <c r="A107" s="1"/>
      <c r="B107" s="1"/>
      <c r="C107" s="1"/>
      <c r="D107" s="1"/>
      <c r="E107" s="1"/>
      <c r="F107" s="1" t="s">
        <v>103</v>
      </c>
      <c r="G107" s="1"/>
      <c r="H107" s="4">
        <v>0</v>
      </c>
      <c r="I107" s="5"/>
      <c r="J107" s="4">
        <v>0</v>
      </c>
      <c r="K107" s="5"/>
      <c r="L107" s="4">
        <f t="shared" si="12"/>
        <v>0</v>
      </c>
      <c r="M107" s="5"/>
      <c r="N107" s="6">
        <f t="shared" si="13"/>
        <v>0</v>
      </c>
    </row>
    <row r="108" spans="1:14" ht="15">
      <c r="A108" s="1"/>
      <c r="B108" s="1"/>
      <c r="C108" s="1"/>
      <c r="D108" s="1"/>
      <c r="E108" s="1"/>
      <c r="F108" s="1" t="s">
        <v>104</v>
      </c>
      <c r="G108" s="1"/>
      <c r="H108" s="4">
        <v>85</v>
      </c>
      <c r="I108" s="5"/>
      <c r="J108" s="4">
        <v>1500</v>
      </c>
      <c r="K108" s="5"/>
      <c r="L108" s="4">
        <f t="shared" si="12"/>
        <v>-1415</v>
      </c>
      <c r="M108" s="5"/>
      <c r="N108" s="6">
        <f t="shared" si="13"/>
        <v>0.05667</v>
      </c>
    </row>
    <row r="109" spans="1:14" ht="15">
      <c r="A109" s="1"/>
      <c r="B109" s="1"/>
      <c r="C109" s="1"/>
      <c r="D109" s="1"/>
      <c r="E109" s="1"/>
      <c r="F109" s="1" t="s">
        <v>105</v>
      </c>
      <c r="G109" s="1"/>
      <c r="H109" s="4">
        <v>100</v>
      </c>
      <c r="I109" s="5"/>
      <c r="J109" s="4">
        <v>1000</v>
      </c>
      <c r="K109" s="5"/>
      <c r="L109" s="4">
        <f t="shared" si="12"/>
        <v>-900</v>
      </c>
      <c r="M109" s="5"/>
      <c r="N109" s="6">
        <f t="shared" si="13"/>
        <v>0.1</v>
      </c>
    </row>
    <row r="110" spans="1:14" ht="15.75" thickBot="1">
      <c r="A110" s="1"/>
      <c r="B110" s="1"/>
      <c r="C110" s="1"/>
      <c r="D110" s="1"/>
      <c r="E110" s="1"/>
      <c r="F110" s="1" t="s">
        <v>106</v>
      </c>
      <c r="G110" s="1"/>
      <c r="H110" s="7">
        <v>0</v>
      </c>
      <c r="I110" s="5"/>
      <c r="J110" s="7">
        <v>0</v>
      </c>
      <c r="K110" s="5"/>
      <c r="L110" s="7">
        <f t="shared" si="12"/>
        <v>0</v>
      </c>
      <c r="M110" s="5"/>
      <c r="N110" s="8">
        <f t="shared" si="13"/>
        <v>0</v>
      </c>
    </row>
    <row r="111" spans="1:14" ht="15">
      <c r="A111" s="1"/>
      <c r="B111" s="1"/>
      <c r="C111" s="1"/>
      <c r="D111" s="1"/>
      <c r="E111" s="1" t="s">
        <v>107</v>
      </c>
      <c r="F111" s="1"/>
      <c r="G111" s="1"/>
      <c r="H111" s="4">
        <f>ROUND(SUM(H99:H110),5)</f>
        <v>4679.84</v>
      </c>
      <c r="I111" s="5"/>
      <c r="J111" s="4">
        <f>ROUND(SUM(J99:J110),5)</f>
        <v>19400</v>
      </c>
      <c r="K111" s="5"/>
      <c r="L111" s="4">
        <f t="shared" si="12"/>
        <v>-14720.16</v>
      </c>
      <c r="M111" s="5"/>
      <c r="N111" s="6">
        <f t="shared" si="13"/>
        <v>0.24123</v>
      </c>
    </row>
    <row r="112" spans="1:14" ht="30" customHeight="1">
      <c r="A112" s="1"/>
      <c r="B112" s="1"/>
      <c r="C112" s="1"/>
      <c r="D112" s="1"/>
      <c r="E112" s="1" t="s">
        <v>108</v>
      </c>
      <c r="F112" s="1"/>
      <c r="G112" s="1"/>
      <c r="H112" s="4"/>
      <c r="I112" s="5"/>
      <c r="J112" s="4"/>
      <c r="K112" s="5"/>
      <c r="L112" s="4"/>
      <c r="M112" s="5"/>
      <c r="N112" s="6"/>
    </row>
    <row r="113" spans="1:14" ht="15">
      <c r="A113" s="1"/>
      <c r="B113" s="1"/>
      <c r="C113" s="1"/>
      <c r="D113" s="1"/>
      <c r="E113" s="1"/>
      <c r="F113" s="1" t="s">
        <v>109</v>
      </c>
      <c r="G113" s="1"/>
      <c r="H113" s="4">
        <v>27542.09</v>
      </c>
      <c r="I113" s="5"/>
      <c r="J113" s="4">
        <v>42000</v>
      </c>
      <c r="K113" s="5"/>
      <c r="L113" s="4">
        <f>ROUND((H113-J113),5)</f>
        <v>-14457.91</v>
      </c>
      <c r="M113" s="5"/>
      <c r="N113" s="6">
        <f>ROUND(IF(J113=0,IF(H113=0,0,1),H113/J113),5)</f>
        <v>0.65576</v>
      </c>
    </row>
    <row r="114" spans="1:14" ht="15">
      <c r="A114" s="1"/>
      <c r="B114" s="1"/>
      <c r="C114" s="1"/>
      <c r="D114" s="1"/>
      <c r="E114" s="1"/>
      <c r="F114" s="1" t="s">
        <v>110</v>
      </c>
      <c r="G114" s="1"/>
      <c r="H114" s="4">
        <v>47267.21</v>
      </c>
      <c r="I114" s="5"/>
      <c r="J114" s="4">
        <v>57660</v>
      </c>
      <c r="K114" s="5"/>
      <c r="L114" s="4">
        <f>ROUND((H114-J114),5)</f>
        <v>-10392.79</v>
      </c>
      <c r="M114" s="5"/>
      <c r="N114" s="6">
        <f>ROUND(IF(J114=0,IF(H114=0,0,1),H114/J114),5)</f>
        <v>0.81976</v>
      </c>
    </row>
    <row r="115" spans="1:14" ht="15">
      <c r="A115" s="1"/>
      <c r="B115" s="1"/>
      <c r="C115" s="1"/>
      <c r="D115" s="1"/>
      <c r="E115" s="1"/>
      <c r="F115" s="1" t="s">
        <v>111</v>
      </c>
      <c r="G115" s="1"/>
      <c r="H115" s="4">
        <v>1920</v>
      </c>
      <c r="I115" s="5"/>
      <c r="J115" s="4">
        <v>2000</v>
      </c>
      <c r="K115" s="5"/>
      <c r="L115" s="4">
        <f>ROUND((H115-J115),5)</f>
        <v>-80</v>
      </c>
      <c r="M115" s="5"/>
      <c r="N115" s="6">
        <f>ROUND(IF(J115=0,IF(H115=0,0,1),H115/J115),5)</f>
        <v>0.96</v>
      </c>
    </row>
    <row r="116" spans="1:14" ht="15.75" thickBot="1">
      <c r="A116" s="1"/>
      <c r="B116" s="1"/>
      <c r="C116" s="1"/>
      <c r="D116" s="1"/>
      <c r="E116" s="1"/>
      <c r="F116" s="1" t="s">
        <v>112</v>
      </c>
      <c r="G116" s="1"/>
      <c r="H116" s="7">
        <v>0</v>
      </c>
      <c r="I116" s="5"/>
      <c r="J116" s="7">
        <v>0</v>
      </c>
      <c r="K116" s="5"/>
      <c r="L116" s="7">
        <f>ROUND((H116-J116),5)</f>
        <v>0</v>
      </c>
      <c r="M116" s="5"/>
      <c r="N116" s="8">
        <f>ROUND(IF(J116=0,IF(H116=0,0,1),H116/J116),5)</f>
        <v>0</v>
      </c>
    </row>
    <row r="117" spans="1:14" ht="15">
      <c r="A117" s="1"/>
      <c r="B117" s="1"/>
      <c r="C117" s="1"/>
      <c r="D117" s="1"/>
      <c r="E117" s="1" t="s">
        <v>113</v>
      </c>
      <c r="F117" s="1"/>
      <c r="G117" s="1"/>
      <c r="H117" s="4">
        <f>ROUND(SUM(H112:H116),5)</f>
        <v>76729.3</v>
      </c>
      <c r="I117" s="5"/>
      <c r="J117" s="4">
        <f>ROUND(SUM(J112:J116),5)</f>
        <v>101660</v>
      </c>
      <c r="K117" s="5"/>
      <c r="L117" s="4">
        <f>ROUND((H117-J117),5)</f>
        <v>-24930.7</v>
      </c>
      <c r="M117" s="5"/>
      <c r="N117" s="6">
        <f>ROUND(IF(J117=0,IF(H117=0,0,1),H117/J117),5)</f>
        <v>0.75476</v>
      </c>
    </row>
    <row r="118" spans="1:14" ht="30" customHeight="1">
      <c r="A118" s="1"/>
      <c r="B118" s="1"/>
      <c r="C118" s="1"/>
      <c r="D118" s="1"/>
      <c r="E118" s="1" t="s">
        <v>114</v>
      </c>
      <c r="F118" s="1"/>
      <c r="G118" s="1"/>
      <c r="H118" s="4"/>
      <c r="I118" s="5"/>
      <c r="J118" s="4"/>
      <c r="K118" s="5"/>
      <c r="L118" s="4"/>
      <c r="M118" s="5"/>
      <c r="N118" s="6"/>
    </row>
    <row r="119" spans="1:14" ht="15">
      <c r="A119" s="1"/>
      <c r="B119" s="1"/>
      <c r="C119" s="1"/>
      <c r="D119" s="1"/>
      <c r="E119" s="1"/>
      <c r="F119" s="1" t="s">
        <v>115</v>
      </c>
      <c r="G119" s="1"/>
      <c r="H119" s="4">
        <v>0</v>
      </c>
      <c r="I119" s="5"/>
      <c r="J119" s="4">
        <v>700</v>
      </c>
      <c r="K119" s="5"/>
      <c r="L119" s="4">
        <f aca="true" t="shared" si="14" ref="L119:L125">ROUND((H119-J119),5)</f>
        <v>-700</v>
      </c>
      <c r="M119" s="5"/>
      <c r="N119" s="6">
        <f aca="true" t="shared" si="15" ref="N119:N125">ROUND(IF(J119=0,IF(H119=0,0,1),H119/J119),5)</f>
        <v>0</v>
      </c>
    </row>
    <row r="120" spans="1:14" ht="15">
      <c r="A120" s="1"/>
      <c r="B120" s="1"/>
      <c r="C120" s="1"/>
      <c r="D120" s="1"/>
      <c r="E120" s="1"/>
      <c r="F120" s="1" t="s">
        <v>116</v>
      </c>
      <c r="G120" s="1"/>
      <c r="H120" s="4">
        <v>0</v>
      </c>
      <c r="I120" s="5"/>
      <c r="J120" s="4">
        <v>0</v>
      </c>
      <c r="K120" s="5"/>
      <c r="L120" s="4">
        <f t="shared" si="14"/>
        <v>0</v>
      </c>
      <c r="M120" s="5"/>
      <c r="N120" s="6">
        <f t="shared" si="15"/>
        <v>0</v>
      </c>
    </row>
    <row r="121" spans="1:14" ht="15">
      <c r="A121" s="1"/>
      <c r="B121" s="1"/>
      <c r="C121" s="1"/>
      <c r="D121" s="1"/>
      <c r="E121" s="1"/>
      <c r="F121" s="1" t="s">
        <v>117</v>
      </c>
      <c r="G121" s="1"/>
      <c r="H121" s="4">
        <v>1000</v>
      </c>
      <c r="I121" s="5"/>
      <c r="J121" s="4">
        <v>1000</v>
      </c>
      <c r="K121" s="5"/>
      <c r="L121" s="4">
        <f t="shared" si="14"/>
        <v>0</v>
      </c>
      <c r="M121" s="5"/>
      <c r="N121" s="6">
        <f t="shared" si="15"/>
        <v>1</v>
      </c>
    </row>
    <row r="122" spans="1:15" s="31" customFormat="1" ht="87" customHeight="1">
      <c r="A122" s="27"/>
      <c r="B122" s="27"/>
      <c r="C122" s="27"/>
      <c r="D122" s="27"/>
      <c r="E122" s="27"/>
      <c r="F122" s="38" t="s">
        <v>118</v>
      </c>
      <c r="G122" s="38"/>
      <c r="H122" s="28">
        <v>3387.51</v>
      </c>
      <c r="I122" s="29"/>
      <c r="J122" s="28">
        <v>2000</v>
      </c>
      <c r="K122" s="29"/>
      <c r="L122" s="28">
        <f t="shared" si="14"/>
        <v>1387.51</v>
      </c>
      <c r="M122" s="29"/>
      <c r="N122" s="30">
        <f t="shared" si="15"/>
        <v>1.69376</v>
      </c>
      <c r="O122" s="33" t="s">
        <v>136</v>
      </c>
    </row>
    <row r="123" spans="1:14" ht="15">
      <c r="A123" s="1"/>
      <c r="B123" s="1"/>
      <c r="C123" s="1"/>
      <c r="D123" s="1"/>
      <c r="E123" s="1"/>
      <c r="F123" s="1" t="s">
        <v>119</v>
      </c>
      <c r="G123" s="1"/>
      <c r="H123" s="4">
        <v>0</v>
      </c>
      <c r="I123" s="5"/>
      <c r="J123" s="4">
        <v>1000</v>
      </c>
      <c r="K123" s="5"/>
      <c r="L123" s="4">
        <f t="shared" si="14"/>
        <v>-1000</v>
      </c>
      <c r="M123" s="5"/>
      <c r="N123" s="6">
        <f t="shared" si="15"/>
        <v>0</v>
      </c>
    </row>
    <row r="124" spans="1:14" ht="15.75" thickBot="1">
      <c r="A124" s="1"/>
      <c r="B124" s="1"/>
      <c r="C124" s="1"/>
      <c r="D124" s="1"/>
      <c r="E124" s="1"/>
      <c r="F124" s="1" t="s">
        <v>120</v>
      </c>
      <c r="G124" s="1"/>
      <c r="H124" s="7">
        <v>0</v>
      </c>
      <c r="I124" s="5"/>
      <c r="J124" s="7">
        <v>0</v>
      </c>
      <c r="K124" s="5"/>
      <c r="L124" s="7">
        <f t="shared" si="14"/>
        <v>0</v>
      </c>
      <c r="M124" s="5"/>
      <c r="N124" s="8">
        <f t="shared" si="15"/>
        <v>0</v>
      </c>
    </row>
    <row r="125" spans="1:14" ht="15">
      <c r="A125" s="1"/>
      <c r="B125" s="1"/>
      <c r="C125" s="1"/>
      <c r="D125" s="1"/>
      <c r="E125" s="1" t="s">
        <v>121</v>
      </c>
      <c r="F125" s="1"/>
      <c r="G125" s="1"/>
      <c r="H125" s="4">
        <f>ROUND(SUM(H118:H124),5)</f>
        <v>4387.51</v>
      </c>
      <c r="I125" s="5"/>
      <c r="J125" s="4">
        <f>ROUND(SUM(J118:J124),5)</f>
        <v>4700</v>
      </c>
      <c r="K125" s="5"/>
      <c r="L125" s="4">
        <f t="shared" si="14"/>
        <v>-312.49</v>
      </c>
      <c r="M125" s="5"/>
      <c r="N125" s="6">
        <f t="shared" si="15"/>
        <v>0.93351</v>
      </c>
    </row>
    <row r="126" spans="1:14" ht="30" customHeight="1">
      <c r="A126" s="1"/>
      <c r="B126" s="1"/>
      <c r="C126" s="1"/>
      <c r="D126" s="1"/>
      <c r="E126" s="1" t="s">
        <v>122</v>
      </c>
      <c r="F126" s="1"/>
      <c r="G126" s="1"/>
      <c r="H126" s="4"/>
      <c r="I126" s="5"/>
      <c r="J126" s="4"/>
      <c r="K126" s="5"/>
      <c r="L126" s="4"/>
      <c r="M126" s="5"/>
      <c r="N126" s="6"/>
    </row>
    <row r="127" spans="1:14" ht="15">
      <c r="A127" s="1"/>
      <c r="B127" s="1"/>
      <c r="C127" s="1"/>
      <c r="D127" s="1"/>
      <c r="E127" s="1"/>
      <c r="F127" s="1" t="s">
        <v>123</v>
      </c>
      <c r="G127" s="1"/>
      <c r="H127" s="4">
        <v>0</v>
      </c>
      <c r="I127" s="5"/>
      <c r="J127" s="4">
        <v>1900</v>
      </c>
      <c r="K127" s="5"/>
      <c r="L127" s="4">
        <f>ROUND((H127-J127),5)</f>
        <v>-1900</v>
      </c>
      <c r="M127" s="5"/>
      <c r="N127" s="6">
        <f>ROUND(IF(J127=0,IF(H127=0,0,1),H127/J127),5)</f>
        <v>0</v>
      </c>
    </row>
    <row r="128" spans="1:14" ht="15.75" thickBot="1">
      <c r="A128" s="1"/>
      <c r="B128" s="1"/>
      <c r="C128" s="1"/>
      <c r="D128" s="1"/>
      <c r="E128" s="1"/>
      <c r="F128" s="1" t="s">
        <v>124</v>
      </c>
      <c r="G128" s="1"/>
      <c r="H128" s="7">
        <v>0</v>
      </c>
      <c r="I128" s="5"/>
      <c r="J128" s="7">
        <v>0</v>
      </c>
      <c r="K128" s="5"/>
      <c r="L128" s="7">
        <f>ROUND((H128-J128),5)</f>
        <v>0</v>
      </c>
      <c r="M128" s="5"/>
      <c r="N128" s="8">
        <f>ROUND(IF(J128=0,IF(H128=0,0,1),H128/J128),5)</f>
        <v>0</v>
      </c>
    </row>
    <row r="129" spans="1:14" ht="15">
      <c r="A129" s="1"/>
      <c r="B129" s="1"/>
      <c r="C129" s="1"/>
      <c r="D129" s="1"/>
      <c r="E129" s="1" t="s">
        <v>125</v>
      </c>
      <c r="F129" s="1"/>
      <c r="G129" s="1"/>
      <c r="H129" s="4">
        <f>ROUND(SUM(H126:H128),5)</f>
        <v>0</v>
      </c>
      <c r="I129" s="5"/>
      <c r="J129" s="4">
        <f>ROUND(SUM(J126:J128),5)</f>
        <v>1900</v>
      </c>
      <c r="K129" s="5"/>
      <c r="L129" s="4">
        <f>ROUND((H129-J129),5)</f>
        <v>-1900</v>
      </c>
      <c r="M129" s="5"/>
      <c r="N129" s="6">
        <f>ROUND(IF(J129=0,IF(H129=0,0,1),H129/J129),5)</f>
        <v>0</v>
      </c>
    </row>
    <row r="130" spans="1:14" ht="30" customHeight="1">
      <c r="A130" s="1"/>
      <c r="B130" s="1"/>
      <c r="C130" s="1"/>
      <c r="D130" s="1"/>
      <c r="E130" s="1" t="s">
        <v>126</v>
      </c>
      <c r="F130" s="1"/>
      <c r="G130" s="1"/>
      <c r="H130" s="4"/>
      <c r="I130" s="5"/>
      <c r="J130" s="4"/>
      <c r="K130" s="5"/>
      <c r="L130" s="4"/>
      <c r="M130" s="5"/>
      <c r="N130" s="6"/>
    </row>
    <row r="131" spans="1:14" ht="15">
      <c r="A131" s="1"/>
      <c r="B131" s="1"/>
      <c r="C131" s="1"/>
      <c r="D131" s="1"/>
      <c r="E131" s="1"/>
      <c r="F131" s="1" t="s">
        <v>127</v>
      </c>
      <c r="G131" s="1"/>
      <c r="H131" s="4">
        <v>0</v>
      </c>
      <c r="I131" s="5"/>
      <c r="J131" s="4">
        <v>2850</v>
      </c>
      <c r="K131" s="5"/>
      <c r="L131" s="4">
        <f aca="true" t="shared" si="16" ref="L131:L136">ROUND((H131-J131),5)</f>
        <v>-2850</v>
      </c>
      <c r="M131" s="5"/>
      <c r="N131" s="6">
        <f aca="true" t="shared" si="17" ref="N131:N136">ROUND(IF(J131=0,IF(H131=0,0,1),H131/J131),5)</f>
        <v>0</v>
      </c>
    </row>
    <row r="132" spans="1:14" ht="15.75" thickBot="1">
      <c r="A132" s="1"/>
      <c r="B132" s="1"/>
      <c r="C132" s="1"/>
      <c r="D132" s="1"/>
      <c r="E132" s="1"/>
      <c r="F132" s="1" t="s">
        <v>128</v>
      </c>
      <c r="G132" s="1"/>
      <c r="H132" s="9">
        <v>0</v>
      </c>
      <c r="I132" s="5"/>
      <c r="J132" s="9">
        <v>0</v>
      </c>
      <c r="K132" s="5"/>
      <c r="L132" s="9">
        <f t="shared" si="16"/>
        <v>0</v>
      </c>
      <c r="M132" s="5"/>
      <c r="N132" s="10">
        <f t="shared" si="17"/>
        <v>0</v>
      </c>
    </row>
    <row r="133" spans="1:14" ht="15.75" thickBot="1">
      <c r="A133" s="1"/>
      <c r="B133" s="1"/>
      <c r="C133" s="1"/>
      <c r="D133" s="1"/>
      <c r="E133" s="1" t="s">
        <v>129</v>
      </c>
      <c r="F133" s="1"/>
      <c r="G133" s="1"/>
      <c r="H133" s="11">
        <f>ROUND(SUM(H130:H132),5)</f>
        <v>0</v>
      </c>
      <c r="I133" s="5"/>
      <c r="J133" s="11">
        <f>ROUND(SUM(J130:J132),5)</f>
        <v>2850</v>
      </c>
      <c r="K133" s="5"/>
      <c r="L133" s="11">
        <f t="shared" si="16"/>
        <v>-2850</v>
      </c>
      <c r="M133" s="5"/>
      <c r="N133" s="12">
        <f t="shared" si="17"/>
        <v>0</v>
      </c>
    </row>
    <row r="134" spans="1:14" ht="30" customHeight="1" thickBot="1">
      <c r="A134" s="1"/>
      <c r="B134" s="1"/>
      <c r="C134" s="1"/>
      <c r="D134" s="1" t="s">
        <v>130</v>
      </c>
      <c r="E134" s="1"/>
      <c r="F134" s="1"/>
      <c r="G134" s="1"/>
      <c r="H134" s="11">
        <f>ROUND(H46+H66+H73+H79+H86+H98+H111+H117+H125+H129+H133,5)</f>
        <v>229825.92</v>
      </c>
      <c r="I134" s="5"/>
      <c r="J134" s="11">
        <f>ROUND(J46+J66+J73+J79+J86+J98+J111+J117+J125+J129+J133,5)</f>
        <v>508955</v>
      </c>
      <c r="K134" s="5"/>
      <c r="L134" s="11">
        <f t="shared" si="16"/>
        <v>-279129.08</v>
      </c>
      <c r="M134" s="5"/>
      <c r="N134" s="12">
        <f t="shared" si="17"/>
        <v>0.45156</v>
      </c>
    </row>
    <row r="135" spans="1:14" ht="30" customHeight="1" thickBot="1">
      <c r="A135" s="1"/>
      <c r="B135" s="1" t="s">
        <v>131</v>
      </c>
      <c r="C135" s="1"/>
      <c r="D135" s="1"/>
      <c r="E135" s="1"/>
      <c r="F135" s="1"/>
      <c r="G135" s="1"/>
      <c r="H135" s="11">
        <f>ROUND(H3+H45-H134,5)</f>
        <v>22713.09</v>
      </c>
      <c r="I135" s="5"/>
      <c r="J135" s="11">
        <f>ROUND(J3+J45-J134,5)</f>
        <v>-58305</v>
      </c>
      <c r="K135" s="5"/>
      <c r="L135" s="11">
        <f t="shared" si="16"/>
        <v>81018.09</v>
      </c>
      <c r="M135" s="5"/>
      <c r="N135" s="12">
        <f t="shared" si="17"/>
        <v>-0.38956</v>
      </c>
    </row>
    <row r="136" spans="1:14" s="17" customFormat="1" ht="30" customHeight="1" thickBot="1">
      <c r="A136" s="5" t="s">
        <v>132</v>
      </c>
      <c r="B136" s="5"/>
      <c r="C136" s="5"/>
      <c r="D136" s="5"/>
      <c r="E136" s="5"/>
      <c r="F136" s="5"/>
      <c r="G136" s="5"/>
      <c r="H136" s="15">
        <f>H135</f>
        <v>22713.09</v>
      </c>
      <c r="I136" s="5"/>
      <c r="J136" s="15">
        <f>J135</f>
        <v>-58305</v>
      </c>
      <c r="K136" s="5"/>
      <c r="L136" s="15">
        <f t="shared" si="16"/>
        <v>81018.09</v>
      </c>
      <c r="M136" s="5"/>
      <c r="N136" s="16">
        <f t="shared" si="17"/>
        <v>-0.38956</v>
      </c>
    </row>
    <row r="137" ht="15.75" thickTop="1"/>
  </sheetData>
  <sheetProtection/>
  <mergeCells count="4">
    <mergeCell ref="F54:G54"/>
    <mergeCell ref="F122:G122"/>
    <mergeCell ref="F93:G93"/>
    <mergeCell ref="F92:G92"/>
  </mergeCells>
  <printOptions horizontalCentered="1"/>
  <pageMargins left="0" right="0" top="1" bottom="0.75" header="0.25" footer="0.3"/>
  <pageSetup horizontalDpi="600" verticalDpi="600" orientation="portrait" r:id="rId1"/>
  <headerFooter>
    <oddHeader>&amp;L&amp;"Arial,Bold"&amp;8 05/17/11
&amp;"Arial,Bold"&amp;8 Cash Basis&amp;C&amp;"Arial,Bold"&amp;12 APA California
&amp;"Arial,Bold"&amp;14 Profit &amp;&amp; Loss Budget vs. Actual
&amp;"Arial,Bold"&amp;10 January 1 through May 17,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4" sqref="F14"/>
    </sheetView>
  </sheetViews>
  <sheetFormatPr defaultColWidth="9.140625" defaultRowHeight="15"/>
  <cols>
    <col min="1" max="3" width="3.00390625" style="1" customWidth="1"/>
    <col min="4" max="4" width="27.00390625" style="1" customWidth="1"/>
    <col min="5" max="5" width="12.57421875" style="34" bestFit="1" customWidth="1"/>
  </cols>
  <sheetData>
    <row r="1" spans="1:5" s="35" customFormat="1" ht="16.5" thickBot="1">
      <c r="A1" s="36"/>
      <c r="B1" s="36"/>
      <c r="C1" s="36"/>
      <c r="D1" s="36"/>
      <c r="E1" s="37" t="s">
        <v>140</v>
      </c>
    </row>
    <row r="2" spans="1:5" ht="15.75" thickTop="1">
      <c r="A2" s="1" t="s">
        <v>141</v>
      </c>
      <c r="E2" s="4"/>
    </row>
    <row r="3" spans="2:5" ht="15">
      <c r="B3" s="1" t="s">
        <v>142</v>
      </c>
      <c r="E3" s="4"/>
    </row>
    <row r="4" spans="3:5" ht="15">
      <c r="C4" s="1" t="s">
        <v>143</v>
      </c>
      <c r="E4" s="4"/>
    </row>
    <row r="5" spans="4:5" ht="15">
      <c r="D5" s="1" t="s">
        <v>144</v>
      </c>
      <c r="E5" s="4">
        <v>374634.93</v>
      </c>
    </row>
    <row r="6" spans="4:5" ht="15.75" thickBot="1">
      <c r="D6" s="1" t="s">
        <v>145</v>
      </c>
      <c r="E6" s="9">
        <v>78315.72</v>
      </c>
    </row>
    <row r="7" spans="3:5" ht="15.75" thickBot="1">
      <c r="C7" s="1" t="s">
        <v>146</v>
      </c>
      <c r="E7" s="11">
        <f>ROUND(SUM(E4:E6),5)</f>
        <v>452950.65</v>
      </c>
    </row>
    <row r="8" spans="2:5" ht="30" customHeight="1" thickBot="1">
      <c r="B8" s="1" t="s">
        <v>147</v>
      </c>
      <c r="E8" s="11">
        <f>ROUND(E3+E7,5)</f>
        <v>452950.65</v>
      </c>
    </row>
    <row r="9" spans="1:5" s="17" customFormat="1" ht="30" customHeight="1" thickBot="1">
      <c r="A9" s="5" t="s">
        <v>148</v>
      </c>
      <c r="B9" s="5"/>
      <c r="C9" s="5"/>
      <c r="D9" s="5"/>
      <c r="E9" s="15">
        <f>ROUND(E2+E8,5)</f>
        <v>452950.65</v>
      </c>
    </row>
    <row r="10" ht="15.75" thickTop="1"/>
  </sheetData>
  <sheetProtection/>
  <printOptions horizontalCentered="1"/>
  <pageMargins left="0.7" right="0.7" top="1" bottom="0.75" header="0.25" footer="0.3"/>
  <pageSetup horizontalDpi="600" verticalDpi="600" orientation="portrait" r:id="rId1"/>
  <headerFooter>
    <oddHeader>&amp;L&amp;"Arial,Bold"&amp;8 05/17/11
&amp;"Arial,Bold"&amp;8 Cash Basis&amp;C&amp;"Arial,Bold"&amp;12 APA California
&amp;"Arial,Bold"&amp;14 Balance Sheet
&amp;"Arial,Bold"&amp;10 As of May 17,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Lauren Silva</cp:lastModifiedBy>
  <cp:lastPrinted>2011-05-19T00:38:15Z</cp:lastPrinted>
  <dcterms:created xsi:type="dcterms:W3CDTF">2011-05-18T02:13:09Z</dcterms:created>
  <dcterms:modified xsi:type="dcterms:W3CDTF">2011-05-19T18:21:26Z</dcterms:modified>
  <cp:category/>
  <cp:version/>
  <cp:contentType/>
  <cp:contentStatus/>
</cp:coreProperties>
</file>