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3000" windowHeight="12080" firstSheet="2" activeTab="3"/>
  </bookViews>
  <sheets>
    <sheet name="Sheet2" sheetId="1" state="hidden" r:id="rId1"/>
    <sheet name="Sheet3" sheetId="2" state="hidden" r:id="rId2"/>
    <sheet name="P&amp;L" sheetId="3" r:id="rId3"/>
    <sheet name="BalSheet" sheetId="4" r:id="rId4"/>
  </sheets>
  <definedNames>
    <definedName name="_xlnm.Print_Titles" localSheetId="3">'BalSheet'!$A:$D,'BalSheet'!$1:$1</definedName>
  </definedNames>
  <calcPr fullCalcOnLoad="1"/>
</workbook>
</file>

<file path=xl/sharedStrings.xml><?xml version="1.0" encoding="utf-8"?>
<sst xmlns="http://schemas.openxmlformats.org/spreadsheetml/2006/main" count="172" uniqueCount="170">
  <si>
    <t>Jul 1, '10 - Dec 6, 11</t>
  </si>
  <si>
    <t>Budget</t>
  </si>
  <si>
    <t>$ Over Budget</t>
  </si>
  <si>
    <t>% of Budget</t>
  </si>
  <si>
    <t>Ordinary Income/Expense</t>
  </si>
  <si>
    <t>Income</t>
  </si>
  <si>
    <t>100 Registration</t>
  </si>
  <si>
    <t>101 Member - Early</t>
  </si>
  <si>
    <t>102 Member - Standard</t>
  </si>
  <si>
    <t>103 Member - Late/On-Site</t>
  </si>
  <si>
    <t>104 Non-Member - Early</t>
  </si>
  <si>
    <t>105 Non-Member - Standard</t>
  </si>
  <si>
    <t>106 Non-Member - Late/On-Site</t>
  </si>
  <si>
    <t>107 Member - One Day</t>
  </si>
  <si>
    <t>108 Non-Member - One Day</t>
  </si>
  <si>
    <t>109 Student - Full</t>
  </si>
  <si>
    <t>110 Student - One Day</t>
  </si>
  <si>
    <t>111 Young Planner - Full</t>
  </si>
  <si>
    <t>112 Young Planner - One Day</t>
  </si>
  <si>
    <t>113 Life Member - Full</t>
  </si>
  <si>
    <t>114 Speaker - Full</t>
  </si>
  <si>
    <t>115 Speaker - One Day</t>
  </si>
  <si>
    <t>100 Registration - Other</t>
  </si>
  <si>
    <t>Total 100 Registration</t>
  </si>
  <si>
    <t>200 Sponsorships</t>
  </si>
  <si>
    <t>201 Tabletop</t>
  </si>
  <si>
    <t>202 Booth &amp; One Night Pkg.</t>
  </si>
  <si>
    <t>203 Booth &amp; Student Luncheon</t>
  </si>
  <si>
    <t>204 Booth &amp; Open Plenary</t>
  </si>
  <si>
    <t>205 Booth &amp; Diversity Package</t>
  </si>
  <si>
    <t>206 Booth &amp; CPF Package</t>
  </si>
  <si>
    <t>207 Booth &amp; Keynote Package</t>
  </si>
  <si>
    <t>208 Booth &amp; Meals</t>
  </si>
  <si>
    <t>209 Booth and Snack/Break</t>
  </si>
  <si>
    <t>210 Mobile Workshops</t>
  </si>
  <si>
    <t>211 Conference Bags</t>
  </si>
  <si>
    <t>212 Ads</t>
  </si>
  <si>
    <t>213 CalTrans</t>
  </si>
  <si>
    <t>214 Badge Holder</t>
  </si>
  <si>
    <t>215 Sales-Programs &amp; Bracelets</t>
  </si>
  <si>
    <t>216 Lanyards</t>
  </si>
  <si>
    <t>217 Silver Sponsorship</t>
  </si>
  <si>
    <t>218 Gold Sponsor</t>
  </si>
  <si>
    <t>219 Mobile Phone App</t>
  </si>
  <si>
    <t>200 Sponsorships - Other</t>
  </si>
  <si>
    <t>Total 200 Sponsorships</t>
  </si>
  <si>
    <t>300 MW/Meal Tkts/Carbon FtPrint</t>
  </si>
  <si>
    <t>301 Mobile Workshops</t>
  </si>
  <si>
    <t>302 Extra Meals</t>
  </si>
  <si>
    <t>303 Extra Opening Reception Tkt</t>
  </si>
  <si>
    <t>304 Carbon Footprint Donation</t>
  </si>
  <si>
    <t>300 MW/Meal Tkts/Carbon FtPrint - Other</t>
  </si>
  <si>
    <t>Total 300 MW/Meal Tkts/Carbon FtPrint</t>
  </si>
  <si>
    <t>500 Non Conference Revenue</t>
  </si>
  <si>
    <t>501 Interest</t>
  </si>
  <si>
    <t>502 Membership Dues</t>
  </si>
  <si>
    <t>503 Miscellaneous</t>
  </si>
  <si>
    <t>500 Non Conference Revenue - Other</t>
  </si>
  <si>
    <t>Total 500 Non Conference Revenue</t>
  </si>
  <si>
    <t>Total Income</t>
  </si>
  <si>
    <t>Gross Profit</t>
  </si>
  <si>
    <t>Expense</t>
  </si>
  <si>
    <t>1100 Admin (Pre-Conf)</t>
  </si>
  <si>
    <t>1101 Meals &amp; Committee Expenses</t>
  </si>
  <si>
    <t>1102 Phone, Fax and Postage</t>
  </si>
  <si>
    <t>1103 Session Submittal Binders</t>
  </si>
  <si>
    <t>1104 Misc. Committee Expenses</t>
  </si>
  <si>
    <t>1105 Misc Admin Pre Conf Exp</t>
  </si>
  <si>
    <t>1100 Admin (Pre-Conf) - Other</t>
  </si>
  <si>
    <t>Total 1100 Admin (Pre-Conf)</t>
  </si>
  <si>
    <t>1200 Administration (During)</t>
  </si>
  <si>
    <t>1201 Hotel Rm &amp; Conf Regis Exp</t>
  </si>
  <si>
    <t>1202 Conference Insurance</t>
  </si>
  <si>
    <t>1203 Board &amp; Attendee Gifts</t>
  </si>
  <si>
    <t>1204 Transportation-Mobile Wksp</t>
  </si>
  <si>
    <t>1205 Misc Admin During-Conf Exp</t>
  </si>
  <si>
    <t>1207 Bags  (Offset by Sponsor)</t>
  </si>
  <si>
    <t>1208 Lanyards (Offset-Sponsor)</t>
  </si>
  <si>
    <t>1200 Administration (During) - Other</t>
  </si>
  <si>
    <t>Total 1200 Administration (During)</t>
  </si>
  <si>
    <t>1300 Administration (Post)</t>
  </si>
  <si>
    <t>1301 Administration Fee</t>
  </si>
  <si>
    <t>1302 Registration Company</t>
  </si>
  <si>
    <t>1303 CM/Session Submittal Maint</t>
  </si>
  <si>
    <t>1305 Close Out Books/Audit</t>
  </si>
  <si>
    <t>1306 Administration Fee</t>
  </si>
  <si>
    <t>1307 Mtgs Xceptional Exp Reim</t>
  </si>
  <si>
    <t>1308 Miscellaneous Admin (Post)</t>
  </si>
  <si>
    <t>1309 Merchant Credit Card Fees</t>
  </si>
  <si>
    <t>1310 Miscellaneous Expense</t>
  </si>
  <si>
    <t>1300 Administration (Post) - Other</t>
  </si>
  <si>
    <t>Total 1300 Administration (Post)</t>
  </si>
  <si>
    <t>1400 Opening Event/1st Day Exp.</t>
  </si>
  <si>
    <t>1401 Entertainment</t>
  </si>
  <si>
    <t>1402 Food (Bars/Facility)</t>
  </si>
  <si>
    <t>1403 Student Luncheon</t>
  </si>
  <si>
    <t>1404 Diversity Summit</t>
  </si>
  <si>
    <t>1405 Misc Opening Event Expense</t>
  </si>
  <si>
    <t>1400 Opening Event/1st Day Exp. - Other</t>
  </si>
  <si>
    <t>Total 1400 Opening Event/1st Day Exp.</t>
  </si>
  <si>
    <t>1500 First Day Sessions</t>
  </si>
  <si>
    <t>1501 Breakfast</t>
  </si>
  <si>
    <t>1502 Lunch</t>
  </si>
  <si>
    <t>1503 Break PM</t>
  </si>
  <si>
    <t>1504 Evening Reception</t>
  </si>
  <si>
    <t>1505 Misc 1st Day Sessions Exp</t>
  </si>
  <si>
    <t>1500 First Day Sessions - Other</t>
  </si>
  <si>
    <t>Total 1500 First Day Sessions</t>
  </si>
  <si>
    <t>1600 Second Day Sessions</t>
  </si>
  <si>
    <t>1601 Breakfast</t>
  </si>
  <si>
    <t>1602 Lunch</t>
  </si>
  <si>
    <t>1603 Break PM</t>
  </si>
  <si>
    <t>1604 Evening Reception</t>
  </si>
  <si>
    <t>1605 Misc 2nd Day Sessions Exp</t>
  </si>
  <si>
    <t>1600 Second Day Sessions - Other</t>
  </si>
  <si>
    <t>Total 1600 Second Day Sessions</t>
  </si>
  <si>
    <t>1700 Third Day Sessions</t>
  </si>
  <si>
    <t>1701 Coffee and Juice</t>
  </si>
  <si>
    <t>1702 Brunch</t>
  </si>
  <si>
    <t>1703 Misc 3rd Day Sessions Exp</t>
  </si>
  <si>
    <t>1700 Third Day Sessions - Other</t>
  </si>
  <si>
    <t>Total 1700 Third Day Sessions</t>
  </si>
  <si>
    <t>1800 Meeting Rooms</t>
  </si>
  <si>
    <t>1801 Regis/Exhibits (Decorator)</t>
  </si>
  <si>
    <t>1802 Exibit Hall Space (Hotel)</t>
  </si>
  <si>
    <t>1803 Audio Visual</t>
  </si>
  <si>
    <t>1804 Keynote Speaker Fee/Exp</t>
  </si>
  <si>
    <t>1805 Misc Meeting Rm Expense</t>
  </si>
  <si>
    <t>1800 Meeting Rooms - Other</t>
  </si>
  <si>
    <t>Total 1800 Meeting Rooms</t>
  </si>
  <si>
    <t>1900 Publicity Materials</t>
  </si>
  <si>
    <t>1901 Printing &amp; Design Program</t>
  </si>
  <si>
    <t>1902 Postage &amp; Envelopes</t>
  </si>
  <si>
    <t>1903 Registration Brochures</t>
  </si>
  <si>
    <t>1904 Signage</t>
  </si>
  <si>
    <t>1905 Pre-Conf Promo Souvenirs</t>
  </si>
  <si>
    <t>1906 Save Date &amp; Presentations</t>
  </si>
  <si>
    <t>1907 Website (ATEGO Resources)</t>
  </si>
  <si>
    <t>1908 Misc Pub Materials Expense</t>
  </si>
  <si>
    <t>1900 Publicity Materials - Other</t>
  </si>
  <si>
    <t>Total 1900 Publicity Materials</t>
  </si>
  <si>
    <t>2000 Mobile Workshops</t>
  </si>
  <si>
    <t>2001 Transportation</t>
  </si>
  <si>
    <t>2002 Food</t>
  </si>
  <si>
    <t>2003 Entrance Fees</t>
  </si>
  <si>
    <t>2000 Mobile Workshops - Other</t>
  </si>
  <si>
    <t>Total 2000 Mobile Workshops</t>
  </si>
  <si>
    <t>2200 Miscellaneous Expense</t>
  </si>
  <si>
    <t>2201 Name Badge Expenses</t>
  </si>
  <si>
    <t>2200 Miscellaneous Expense - Other</t>
  </si>
  <si>
    <t>Total 2200 Miscellaneous Expense</t>
  </si>
  <si>
    <t>Total Expense</t>
  </si>
  <si>
    <t>Net Ordinary Income</t>
  </si>
  <si>
    <t>Net Income</t>
  </si>
  <si>
    <t>122 Miscellaneous Income: CC Raffle Winners</t>
  </si>
  <si>
    <t>Dec 9, 11</t>
  </si>
  <si>
    <t>ASSETS</t>
  </si>
  <si>
    <t>Current Assets</t>
  </si>
  <si>
    <t>Checking/Savings</t>
  </si>
  <si>
    <t>Bank of America</t>
  </si>
  <si>
    <t>Total Checking/Savings</t>
  </si>
  <si>
    <t>Accounts Receivable</t>
  </si>
  <si>
    <t>Total Accounts Receivable</t>
  </si>
  <si>
    <t>Total Current Assets</t>
  </si>
  <si>
    <t>TOTAL ASSETS</t>
  </si>
  <si>
    <t>LIABILITIES &amp; EQUITY</t>
  </si>
  <si>
    <t>Equity</t>
  </si>
  <si>
    <t>Opening Bal Equity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</si>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</sst>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4" fontId="37" fillId="0" borderId="11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5" fontId="37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165" fontId="37" fillId="0" borderId="13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165" fontId="36" fillId="0" borderId="14" xfId="0" applyNumberFormat="1" applyFont="1" applyBorder="1" applyAlignment="1">
      <alignment/>
    </xf>
    <xf numFmtId="49" fontId="36" fillId="0" borderId="0" xfId="0" applyNumberFormat="1" applyFont="1" applyAlignment="1">
      <alignment horizontal="center" wrapText="1"/>
    </xf>
    <xf numFmtId="49" fontId="36" fillId="0" borderId="15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6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/>
    </xf>
    <xf numFmtId="165" fontId="37" fillId="0" borderId="0" xfId="0" applyNumberFormat="1" applyFont="1" applyFill="1" applyAlignment="1">
      <alignment/>
    </xf>
    <xf numFmtId="164" fontId="37" fillId="0" borderId="11" xfId="0" applyNumberFormat="1" applyFont="1" applyFill="1" applyBorder="1" applyAlignment="1">
      <alignment/>
    </xf>
    <xf numFmtId="165" fontId="37" fillId="0" borderId="1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6" fillId="32" borderId="0" xfId="0" applyNumberFormat="1" applyFont="1" applyFill="1" applyAlignment="1">
      <alignment/>
    </xf>
    <xf numFmtId="164" fontId="37" fillId="32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workbookViewId="0" topLeftCell="A130">
      <selection activeCell="G153" sqref="G153"/>
    </sheetView>
  </sheetViews>
  <sheetFormatPr defaultColWidth="8.8515625" defaultRowHeight="15"/>
  <cols>
    <col min="1" max="1" width="0.9921875" style="0" customWidth="1"/>
    <col min="2" max="2" width="0.71875" style="0" customWidth="1"/>
    <col min="3" max="3" width="0.9921875" style="0" customWidth="1"/>
    <col min="4" max="4" width="1.28515625" style="0" customWidth="1"/>
    <col min="5" max="5" width="2.140625" style="0" customWidth="1"/>
    <col min="6" max="6" width="37.421875" style="0" bestFit="1" customWidth="1"/>
    <col min="7" max="7" width="8.8515625" style="0" customWidth="1"/>
    <col min="8" max="8" width="1.28515625" style="0" customWidth="1"/>
    <col min="9" max="9" width="8.8515625" style="0" customWidth="1"/>
    <col min="10" max="10" width="1.1484375" style="0" customWidth="1"/>
    <col min="11" max="11" width="8.8515625" style="0" customWidth="1"/>
    <col min="12" max="12" width="0.85546875" style="0" customWidth="1"/>
  </cols>
  <sheetData>
    <row r="1" spans="1:13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</row>
    <row r="2" spans="1:13" ht="22.5" thickBot="1" thickTop="1">
      <c r="A2" s="17"/>
      <c r="B2" s="17"/>
      <c r="C2" s="17"/>
      <c r="D2" s="17"/>
      <c r="E2" s="17"/>
      <c r="F2" s="17"/>
      <c r="G2" s="18" t="s">
        <v>0</v>
      </c>
      <c r="H2" s="19"/>
      <c r="I2" s="18" t="s">
        <v>1</v>
      </c>
      <c r="J2" s="19"/>
      <c r="K2" s="18" t="s">
        <v>2</v>
      </c>
      <c r="L2" s="19"/>
      <c r="M2" s="18" t="s">
        <v>3</v>
      </c>
    </row>
    <row r="3" spans="1:13" ht="15" thickTop="1">
      <c r="A3" s="1"/>
      <c r="B3" s="1" t="s">
        <v>4</v>
      </c>
      <c r="C3" s="1"/>
      <c r="D3" s="1"/>
      <c r="E3" s="1"/>
      <c r="F3" s="1"/>
      <c r="G3" s="4"/>
      <c r="H3" s="5"/>
      <c r="I3" s="4"/>
      <c r="J3" s="5"/>
      <c r="K3" s="4"/>
      <c r="L3" s="5"/>
      <c r="M3" s="6"/>
    </row>
    <row r="4" spans="1:13" ht="13.5">
      <c r="A4" s="1"/>
      <c r="B4" s="1"/>
      <c r="C4" s="1"/>
      <c r="D4" s="1" t="s">
        <v>5</v>
      </c>
      <c r="E4" s="1"/>
      <c r="F4" s="1"/>
      <c r="G4" s="4"/>
      <c r="H4" s="5"/>
      <c r="I4" s="4"/>
      <c r="J4" s="5"/>
      <c r="K4" s="4"/>
      <c r="L4" s="5"/>
      <c r="M4" s="6"/>
    </row>
    <row r="5" spans="1:13" ht="13.5">
      <c r="A5" s="1"/>
      <c r="B5" s="20"/>
      <c r="C5" s="20"/>
      <c r="D5" s="20"/>
      <c r="E5" s="20" t="s">
        <v>6</v>
      </c>
      <c r="F5" s="20"/>
      <c r="G5" s="21"/>
      <c r="H5" s="22"/>
      <c r="I5" s="21"/>
      <c r="J5" s="22"/>
      <c r="K5" s="21"/>
      <c r="L5" s="22"/>
      <c r="M5" s="23"/>
    </row>
    <row r="6" spans="1:13" ht="13.5">
      <c r="A6" s="1"/>
      <c r="B6" s="20"/>
      <c r="C6" s="20"/>
      <c r="D6" s="20"/>
      <c r="E6" s="20"/>
      <c r="F6" s="20" t="s">
        <v>7</v>
      </c>
      <c r="G6" s="21">
        <v>161550</v>
      </c>
      <c r="H6" s="22"/>
      <c r="I6" s="21">
        <v>202500</v>
      </c>
      <c r="J6" s="22"/>
      <c r="K6" s="21">
        <f aca="true" t="shared" si="0" ref="K6:K23">ROUND((G6-I6),5)</f>
        <v>-40950</v>
      </c>
      <c r="L6" s="22"/>
      <c r="M6" s="23">
        <f aca="true" t="shared" si="1" ref="M6:M23">ROUND(IF(I6=0,IF(G6=0,0,1),G6/I6),5)</f>
        <v>0.79778</v>
      </c>
    </row>
    <row r="7" spans="1:13" ht="13.5">
      <c r="A7" s="1"/>
      <c r="B7" s="20"/>
      <c r="C7" s="20"/>
      <c r="D7" s="20"/>
      <c r="E7" s="20"/>
      <c r="F7" s="20" t="s">
        <v>8</v>
      </c>
      <c r="G7" s="21">
        <v>50825</v>
      </c>
      <c r="H7" s="22"/>
      <c r="I7" s="21">
        <v>47500</v>
      </c>
      <c r="J7" s="22"/>
      <c r="K7" s="21">
        <f t="shared" si="0"/>
        <v>3325</v>
      </c>
      <c r="L7" s="22"/>
      <c r="M7" s="23">
        <f t="shared" si="1"/>
        <v>1.07</v>
      </c>
    </row>
    <row r="8" spans="1:13" ht="13.5">
      <c r="A8" s="1"/>
      <c r="B8" s="20"/>
      <c r="C8" s="20"/>
      <c r="D8" s="20"/>
      <c r="E8" s="20"/>
      <c r="F8" s="20" t="s">
        <v>9</v>
      </c>
      <c r="G8" s="21">
        <v>22500</v>
      </c>
      <c r="H8" s="22"/>
      <c r="I8" s="21">
        <v>25000</v>
      </c>
      <c r="J8" s="22"/>
      <c r="K8" s="21">
        <f t="shared" si="0"/>
        <v>-2500</v>
      </c>
      <c r="L8" s="22"/>
      <c r="M8" s="23">
        <f t="shared" si="1"/>
        <v>0.9</v>
      </c>
    </row>
    <row r="9" spans="1:13" ht="13.5">
      <c r="A9" s="1"/>
      <c r="B9" s="20"/>
      <c r="C9" s="20"/>
      <c r="D9" s="20"/>
      <c r="E9" s="20"/>
      <c r="F9" s="20" t="s">
        <v>10</v>
      </c>
      <c r="G9" s="21">
        <v>18375</v>
      </c>
      <c r="H9" s="22"/>
      <c r="I9" s="21">
        <v>26250</v>
      </c>
      <c r="J9" s="22"/>
      <c r="K9" s="21">
        <f t="shared" si="0"/>
        <v>-7875</v>
      </c>
      <c r="L9" s="22"/>
      <c r="M9" s="23">
        <f t="shared" si="1"/>
        <v>0.7</v>
      </c>
    </row>
    <row r="10" spans="1:13" ht="13.5">
      <c r="A10" s="1"/>
      <c r="B10" s="20"/>
      <c r="C10" s="20"/>
      <c r="D10" s="20"/>
      <c r="E10" s="20"/>
      <c r="F10" s="20" t="s">
        <v>11</v>
      </c>
      <c r="G10" s="21">
        <v>7700</v>
      </c>
      <c r="H10" s="22"/>
      <c r="I10" s="21">
        <v>13750</v>
      </c>
      <c r="J10" s="22"/>
      <c r="K10" s="21">
        <f t="shared" si="0"/>
        <v>-6050</v>
      </c>
      <c r="L10" s="22"/>
      <c r="M10" s="23">
        <f t="shared" si="1"/>
        <v>0.56</v>
      </c>
    </row>
    <row r="11" spans="1:13" ht="13.5">
      <c r="A11" s="1"/>
      <c r="B11" s="20"/>
      <c r="C11" s="20"/>
      <c r="D11" s="20"/>
      <c r="E11" s="20"/>
      <c r="F11" s="20" t="s">
        <v>12</v>
      </c>
      <c r="G11" s="21">
        <v>8850</v>
      </c>
      <c r="H11" s="22"/>
      <c r="I11" s="21">
        <v>8625</v>
      </c>
      <c r="J11" s="22"/>
      <c r="K11" s="21">
        <f t="shared" si="0"/>
        <v>225</v>
      </c>
      <c r="L11" s="22"/>
      <c r="M11" s="23">
        <f t="shared" si="1"/>
        <v>1.02609</v>
      </c>
    </row>
    <row r="12" spans="1:13" ht="13.5">
      <c r="A12" s="1"/>
      <c r="B12" s="20"/>
      <c r="C12" s="20"/>
      <c r="D12" s="20"/>
      <c r="E12" s="20"/>
      <c r="F12" s="20" t="s">
        <v>13</v>
      </c>
      <c r="G12" s="21">
        <v>10425</v>
      </c>
      <c r="H12" s="22"/>
      <c r="I12" s="21">
        <v>8250</v>
      </c>
      <c r="J12" s="22"/>
      <c r="K12" s="21">
        <f t="shared" si="0"/>
        <v>2175</v>
      </c>
      <c r="L12" s="22"/>
      <c r="M12" s="23">
        <f t="shared" si="1"/>
        <v>1.26364</v>
      </c>
    </row>
    <row r="13" spans="1:13" ht="13.5">
      <c r="A13" s="1"/>
      <c r="B13" s="20"/>
      <c r="C13" s="20"/>
      <c r="D13" s="20"/>
      <c r="E13" s="20"/>
      <c r="F13" s="20" t="s">
        <v>14</v>
      </c>
      <c r="G13" s="21">
        <v>5350</v>
      </c>
      <c r="H13" s="22"/>
      <c r="I13" s="21">
        <v>3500</v>
      </c>
      <c r="J13" s="22"/>
      <c r="K13" s="21">
        <f t="shared" si="0"/>
        <v>1850</v>
      </c>
      <c r="L13" s="22"/>
      <c r="M13" s="23">
        <f t="shared" si="1"/>
        <v>1.52857</v>
      </c>
    </row>
    <row r="14" spans="1:13" ht="13.5">
      <c r="A14" s="1"/>
      <c r="B14" s="20"/>
      <c r="C14" s="20"/>
      <c r="D14" s="20"/>
      <c r="E14" s="20"/>
      <c r="F14" s="20" t="s">
        <v>15</v>
      </c>
      <c r="G14" s="21">
        <v>8775</v>
      </c>
      <c r="H14" s="22"/>
      <c r="I14" s="21">
        <v>5625</v>
      </c>
      <c r="J14" s="22"/>
      <c r="K14" s="21">
        <f t="shared" si="0"/>
        <v>3150</v>
      </c>
      <c r="L14" s="22"/>
      <c r="M14" s="23">
        <f t="shared" si="1"/>
        <v>1.56</v>
      </c>
    </row>
    <row r="15" spans="1:13" ht="13.5">
      <c r="A15" s="1"/>
      <c r="B15" s="20"/>
      <c r="C15" s="20"/>
      <c r="D15" s="20"/>
      <c r="E15" s="20"/>
      <c r="F15" s="20" t="s">
        <v>16</v>
      </c>
      <c r="G15" s="21">
        <v>750</v>
      </c>
      <c r="H15" s="22"/>
      <c r="I15" s="21">
        <v>1500</v>
      </c>
      <c r="J15" s="22"/>
      <c r="K15" s="21">
        <f t="shared" si="0"/>
        <v>-750</v>
      </c>
      <c r="L15" s="22"/>
      <c r="M15" s="23">
        <f t="shared" si="1"/>
        <v>0.5</v>
      </c>
    </row>
    <row r="16" spans="1:13" ht="13.5">
      <c r="A16" s="1"/>
      <c r="B16" s="20"/>
      <c r="C16" s="20"/>
      <c r="D16" s="20"/>
      <c r="E16" s="20"/>
      <c r="F16" s="20" t="s">
        <v>17</v>
      </c>
      <c r="G16" s="21">
        <v>14950</v>
      </c>
      <c r="H16" s="22"/>
      <c r="I16" s="21">
        <v>9750</v>
      </c>
      <c r="J16" s="22"/>
      <c r="K16" s="21">
        <f t="shared" si="0"/>
        <v>5200</v>
      </c>
      <c r="L16" s="22"/>
      <c r="M16" s="23">
        <f t="shared" si="1"/>
        <v>1.53333</v>
      </c>
    </row>
    <row r="17" spans="1:13" ht="13.5">
      <c r="A17" s="1"/>
      <c r="B17" s="20"/>
      <c r="C17" s="20"/>
      <c r="D17" s="20"/>
      <c r="E17" s="20"/>
      <c r="F17" s="20" t="s">
        <v>18</v>
      </c>
      <c r="G17" s="21">
        <v>1800</v>
      </c>
      <c r="H17" s="22"/>
      <c r="I17" s="21">
        <v>2250</v>
      </c>
      <c r="J17" s="22"/>
      <c r="K17" s="21">
        <f t="shared" si="0"/>
        <v>-450</v>
      </c>
      <c r="L17" s="22"/>
      <c r="M17" s="23">
        <f t="shared" si="1"/>
        <v>0.8</v>
      </c>
    </row>
    <row r="18" spans="1:13" ht="13.5">
      <c r="A18" s="1"/>
      <c r="B18" s="20"/>
      <c r="C18" s="20"/>
      <c r="D18" s="20"/>
      <c r="E18" s="20"/>
      <c r="F18" s="20" t="s">
        <v>19</v>
      </c>
      <c r="G18" s="21">
        <v>2775</v>
      </c>
      <c r="H18" s="22"/>
      <c r="I18" s="21">
        <v>2250</v>
      </c>
      <c r="J18" s="22"/>
      <c r="K18" s="21">
        <f t="shared" si="0"/>
        <v>525</v>
      </c>
      <c r="L18" s="22"/>
      <c r="M18" s="23">
        <f t="shared" si="1"/>
        <v>1.23333</v>
      </c>
    </row>
    <row r="19" spans="1:13" ht="13.5">
      <c r="A19" s="1"/>
      <c r="B19" s="20"/>
      <c r="C19" s="20"/>
      <c r="D19" s="20"/>
      <c r="E19" s="20"/>
      <c r="F19" s="20" t="s">
        <v>20</v>
      </c>
      <c r="G19" s="21">
        <v>39600</v>
      </c>
      <c r="H19" s="22"/>
      <c r="I19" s="21">
        <v>34200</v>
      </c>
      <c r="J19" s="22"/>
      <c r="K19" s="21">
        <f t="shared" si="0"/>
        <v>5400</v>
      </c>
      <c r="L19" s="22"/>
      <c r="M19" s="23">
        <f t="shared" si="1"/>
        <v>1.15789</v>
      </c>
    </row>
    <row r="20" spans="1:13" ht="13.5">
      <c r="A20" s="1"/>
      <c r="B20" s="20"/>
      <c r="C20" s="20"/>
      <c r="D20" s="20"/>
      <c r="E20" s="20"/>
      <c r="F20" s="20" t="s">
        <v>21</v>
      </c>
      <c r="G20" s="21">
        <v>6860</v>
      </c>
      <c r="H20" s="22"/>
      <c r="I20" s="21">
        <v>3300</v>
      </c>
      <c r="J20" s="22"/>
      <c r="K20" s="21">
        <f t="shared" si="0"/>
        <v>3560</v>
      </c>
      <c r="L20" s="22"/>
      <c r="M20" s="23">
        <f t="shared" si="1"/>
        <v>2.07879</v>
      </c>
    </row>
    <row r="21" spans="1:13" ht="13.5">
      <c r="A21" s="1"/>
      <c r="B21" s="20"/>
      <c r="C21" s="20"/>
      <c r="D21" s="20"/>
      <c r="E21" s="20"/>
      <c r="F21" s="20" t="s">
        <v>154</v>
      </c>
      <c r="G21" s="21">
        <v>6220</v>
      </c>
      <c r="H21" s="22"/>
      <c r="I21" s="21">
        <v>0</v>
      </c>
      <c r="J21" s="22"/>
      <c r="K21" s="21">
        <f t="shared" si="0"/>
        <v>6220</v>
      </c>
      <c r="L21" s="22"/>
      <c r="M21" s="23">
        <f t="shared" si="1"/>
        <v>1</v>
      </c>
    </row>
    <row r="22" spans="1:13" ht="15" thickBot="1">
      <c r="A22" s="1"/>
      <c r="B22" s="20"/>
      <c r="C22" s="20"/>
      <c r="D22" s="20"/>
      <c r="E22" s="20"/>
      <c r="F22" s="20" t="s">
        <v>22</v>
      </c>
      <c r="G22" s="24">
        <v>194</v>
      </c>
      <c r="H22" s="22"/>
      <c r="I22" s="24">
        <v>0</v>
      </c>
      <c r="J22" s="22"/>
      <c r="K22" s="24">
        <f t="shared" si="0"/>
        <v>194</v>
      </c>
      <c r="L22" s="22"/>
      <c r="M22" s="25">
        <f t="shared" si="1"/>
        <v>1</v>
      </c>
    </row>
    <row r="23" spans="1:13" ht="13.5">
      <c r="A23" s="1"/>
      <c r="B23" s="20"/>
      <c r="C23" s="20"/>
      <c r="D23" s="20"/>
      <c r="E23" s="20" t="s">
        <v>23</v>
      </c>
      <c r="F23" s="20"/>
      <c r="G23" s="21">
        <f>SUM(G6:G22)</f>
        <v>367499</v>
      </c>
      <c r="H23" s="22"/>
      <c r="I23" s="21">
        <f>ROUND(SUM(I5:I22),5)</f>
        <v>394250</v>
      </c>
      <c r="J23" s="22"/>
      <c r="K23" s="21">
        <f t="shared" si="0"/>
        <v>-26751</v>
      </c>
      <c r="L23" s="22"/>
      <c r="M23" s="23">
        <f t="shared" si="1"/>
        <v>0.93215</v>
      </c>
    </row>
    <row r="24" spans="1:13" ht="13.5">
      <c r="A24" s="1"/>
      <c r="B24" s="1"/>
      <c r="C24" s="1"/>
      <c r="D24" s="1"/>
      <c r="E24" s="1" t="s">
        <v>24</v>
      </c>
      <c r="F24" s="1"/>
      <c r="G24" s="4"/>
      <c r="H24" s="5"/>
      <c r="I24" s="4"/>
      <c r="J24" s="5"/>
      <c r="K24" s="4"/>
      <c r="L24" s="5"/>
      <c r="M24" s="6"/>
    </row>
    <row r="25" spans="1:13" ht="13.5">
      <c r="A25" s="1"/>
      <c r="B25" s="1"/>
      <c r="C25" s="1"/>
      <c r="D25" s="1"/>
      <c r="E25" s="1"/>
      <c r="F25" s="1" t="s">
        <v>25</v>
      </c>
      <c r="G25" s="4">
        <v>4900</v>
      </c>
      <c r="H25" s="5"/>
      <c r="I25" s="4">
        <v>0</v>
      </c>
      <c r="J25" s="5"/>
      <c r="K25" s="4">
        <f aca="true" t="shared" si="2" ref="K25:K45">ROUND((G25-I25),5)</f>
        <v>4900</v>
      </c>
      <c r="L25" s="5"/>
      <c r="M25" s="6">
        <f aca="true" t="shared" si="3" ref="M25:M45">ROUND(IF(I25=0,IF(G25=0,0,1),G25/I25),5)</f>
        <v>1</v>
      </c>
    </row>
    <row r="26" spans="1:13" ht="13.5">
      <c r="A26" s="1"/>
      <c r="B26" s="1"/>
      <c r="C26" s="1"/>
      <c r="D26" s="1"/>
      <c r="E26" s="1"/>
      <c r="F26" s="1" t="s">
        <v>26</v>
      </c>
      <c r="G26" s="4">
        <v>10000</v>
      </c>
      <c r="H26" s="5"/>
      <c r="I26" s="4">
        <v>5000</v>
      </c>
      <c r="J26" s="5"/>
      <c r="K26" s="4">
        <f t="shared" si="2"/>
        <v>5000</v>
      </c>
      <c r="L26" s="5"/>
      <c r="M26" s="6">
        <f t="shared" si="3"/>
        <v>2</v>
      </c>
    </row>
    <row r="27" spans="1:13" ht="13.5">
      <c r="A27" s="1"/>
      <c r="B27" s="1"/>
      <c r="C27" s="1"/>
      <c r="D27" s="1"/>
      <c r="E27" s="1"/>
      <c r="F27" s="1" t="s">
        <v>27</v>
      </c>
      <c r="G27" s="4">
        <v>8750</v>
      </c>
      <c r="H27" s="5"/>
      <c r="I27" s="4">
        <v>3500</v>
      </c>
      <c r="J27" s="5"/>
      <c r="K27" s="4">
        <f t="shared" si="2"/>
        <v>5250</v>
      </c>
      <c r="L27" s="5"/>
      <c r="M27" s="6">
        <f t="shared" si="3"/>
        <v>2.5</v>
      </c>
    </row>
    <row r="28" spans="1:13" ht="13.5">
      <c r="A28" s="1"/>
      <c r="B28" s="1"/>
      <c r="C28" s="1"/>
      <c r="D28" s="1"/>
      <c r="E28" s="1"/>
      <c r="F28" s="1" t="s">
        <v>28</v>
      </c>
      <c r="G28" s="4">
        <v>0</v>
      </c>
      <c r="H28" s="5"/>
      <c r="I28" s="4">
        <v>4000</v>
      </c>
      <c r="J28" s="5"/>
      <c r="K28" s="4">
        <f t="shared" si="2"/>
        <v>-4000</v>
      </c>
      <c r="L28" s="5"/>
      <c r="M28" s="6">
        <f t="shared" si="3"/>
        <v>0</v>
      </c>
    </row>
    <row r="29" spans="1:13" ht="13.5">
      <c r="A29" s="1"/>
      <c r="B29" s="1"/>
      <c r="C29" s="1"/>
      <c r="D29" s="1"/>
      <c r="E29" s="1"/>
      <c r="F29" s="1" t="s">
        <v>29</v>
      </c>
      <c r="G29" s="4">
        <v>2500</v>
      </c>
      <c r="H29" s="5"/>
      <c r="I29" s="4">
        <v>8000</v>
      </c>
      <c r="J29" s="5"/>
      <c r="K29" s="4">
        <f t="shared" si="2"/>
        <v>-5500</v>
      </c>
      <c r="L29" s="5"/>
      <c r="M29" s="6">
        <f t="shared" si="3"/>
        <v>0.3125</v>
      </c>
    </row>
    <row r="30" spans="1:13" ht="13.5">
      <c r="A30" s="1"/>
      <c r="B30" s="1"/>
      <c r="C30" s="1"/>
      <c r="D30" s="1"/>
      <c r="E30" s="1"/>
      <c r="F30" s="1" t="s">
        <v>30</v>
      </c>
      <c r="G30" s="4">
        <v>5000</v>
      </c>
      <c r="H30" s="5"/>
      <c r="I30" s="4">
        <v>6000</v>
      </c>
      <c r="J30" s="5"/>
      <c r="K30" s="4">
        <f t="shared" si="2"/>
        <v>-1000</v>
      </c>
      <c r="L30" s="5"/>
      <c r="M30" s="6">
        <f t="shared" si="3"/>
        <v>0.83333</v>
      </c>
    </row>
    <row r="31" spans="1:13" ht="13.5">
      <c r="A31" s="1"/>
      <c r="B31" s="1"/>
      <c r="C31" s="1"/>
      <c r="D31" s="1"/>
      <c r="E31" s="1"/>
      <c r="F31" s="1" t="s">
        <v>31</v>
      </c>
      <c r="G31" s="4">
        <v>12500</v>
      </c>
      <c r="H31" s="5"/>
      <c r="I31" s="4">
        <v>5000</v>
      </c>
      <c r="J31" s="5"/>
      <c r="K31" s="4">
        <f t="shared" si="2"/>
        <v>7500</v>
      </c>
      <c r="L31" s="5"/>
      <c r="M31" s="6">
        <f t="shared" si="3"/>
        <v>2.5</v>
      </c>
    </row>
    <row r="32" spans="1:13" ht="13.5">
      <c r="A32" s="1"/>
      <c r="B32" s="1"/>
      <c r="C32" s="1"/>
      <c r="D32" s="1"/>
      <c r="E32" s="1"/>
      <c r="F32" s="1" t="s">
        <v>32</v>
      </c>
      <c r="G32" s="4">
        <v>8250</v>
      </c>
      <c r="H32" s="5"/>
      <c r="I32" s="4">
        <v>6000</v>
      </c>
      <c r="J32" s="5"/>
      <c r="K32" s="4">
        <f t="shared" si="2"/>
        <v>2250</v>
      </c>
      <c r="L32" s="5"/>
      <c r="M32" s="6">
        <f t="shared" si="3"/>
        <v>1.375</v>
      </c>
    </row>
    <row r="33" spans="1:13" ht="13.5">
      <c r="A33" s="1"/>
      <c r="B33" s="1"/>
      <c r="C33" s="1"/>
      <c r="D33" s="1"/>
      <c r="E33" s="1"/>
      <c r="F33" s="1" t="s">
        <v>33</v>
      </c>
      <c r="G33" s="4">
        <v>10000</v>
      </c>
      <c r="H33" s="5"/>
      <c r="I33" s="4">
        <v>5250</v>
      </c>
      <c r="J33" s="5"/>
      <c r="K33" s="4">
        <f t="shared" si="2"/>
        <v>4750</v>
      </c>
      <c r="L33" s="5"/>
      <c r="M33" s="6">
        <f t="shared" si="3"/>
        <v>1.90476</v>
      </c>
    </row>
    <row r="34" spans="1:13" ht="13.5">
      <c r="A34" s="1"/>
      <c r="B34" s="1"/>
      <c r="C34" s="1"/>
      <c r="D34" s="1"/>
      <c r="E34" s="1"/>
      <c r="F34" s="1" t="s">
        <v>34</v>
      </c>
      <c r="G34" s="4">
        <v>7750</v>
      </c>
      <c r="H34" s="5"/>
      <c r="I34" s="4">
        <v>12000</v>
      </c>
      <c r="J34" s="5"/>
      <c r="K34" s="4">
        <f t="shared" si="2"/>
        <v>-4250</v>
      </c>
      <c r="L34" s="5"/>
      <c r="M34" s="6">
        <f t="shared" si="3"/>
        <v>0.64583</v>
      </c>
    </row>
    <row r="35" spans="1:13" ht="13.5">
      <c r="A35" s="1"/>
      <c r="B35" s="1"/>
      <c r="C35" s="1"/>
      <c r="D35" s="1"/>
      <c r="E35" s="1"/>
      <c r="F35" s="1" t="s">
        <v>35</v>
      </c>
      <c r="G35" s="4">
        <v>0</v>
      </c>
      <c r="H35" s="5"/>
      <c r="I35" s="4">
        <v>5000</v>
      </c>
      <c r="J35" s="5"/>
      <c r="K35" s="4">
        <f t="shared" si="2"/>
        <v>-5000</v>
      </c>
      <c r="L35" s="5"/>
      <c r="M35" s="6">
        <f t="shared" si="3"/>
        <v>0</v>
      </c>
    </row>
    <row r="36" spans="1:13" ht="13.5">
      <c r="A36" s="1"/>
      <c r="B36" s="1"/>
      <c r="C36" s="1"/>
      <c r="D36" s="1"/>
      <c r="E36" s="1"/>
      <c r="F36" s="1" t="s">
        <v>36</v>
      </c>
      <c r="G36" s="4">
        <v>1350</v>
      </c>
      <c r="H36" s="5"/>
      <c r="I36" s="4">
        <v>0</v>
      </c>
      <c r="J36" s="5"/>
      <c r="K36" s="4">
        <f t="shared" si="2"/>
        <v>1350</v>
      </c>
      <c r="L36" s="5"/>
      <c r="M36" s="6">
        <f t="shared" si="3"/>
        <v>1</v>
      </c>
    </row>
    <row r="37" spans="1:13" ht="13.5">
      <c r="A37" s="1"/>
      <c r="B37" s="1"/>
      <c r="C37" s="1"/>
      <c r="D37" s="1"/>
      <c r="E37" s="1"/>
      <c r="F37" s="1" t="s">
        <v>37</v>
      </c>
      <c r="G37" s="4">
        <v>0</v>
      </c>
      <c r="H37" s="5"/>
      <c r="I37" s="4">
        <v>0</v>
      </c>
      <c r="J37" s="5"/>
      <c r="K37" s="4">
        <f t="shared" si="2"/>
        <v>0</v>
      </c>
      <c r="L37" s="5"/>
      <c r="M37" s="6">
        <f t="shared" si="3"/>
        <v>0</v>
      </c>
    </row>
    <row r="38" spans="1:13" ht="13.5">
      <c r="A38" s="1"/>
      <c r="B38" s="1"/>
      <c r="C38" s="1"/>
      <c r="D38" s="1"/>
      <c r="E38" s="1"/>
      <c r="F38" s="1" t="s">
        <v>38</v>
      </c>
      <c r="G38" s="4">
        <v>0</v>
      </c>
      <c r="H38" s="5"/>
      <c r="I38" s="4">
        <v>2500</v>
      </c>
      <c r="J38" s="5"/>
      <c r="K38" s="4">
        <f t="shared" si="2"/>
        <v>-2500</v>
      </c>
      <c r="L38" s="5"/>
      <c r="M38" s="6">
        <f t="shared" si="3"/>
        <v>0</v>
      </c>
    </row>
    <row r="39" spans="1:13" ht="13.5">
      <c r="A39" s="1"/>
      <c r="B39" s="1"/>
      <c r="C39" s="1"/>
      <c r="D39" s="1"/>
      <c r="E39" s="1"/>
      <c r="F39" s="1" t="s">
        <v>39</v>
      </c>
      <c r="G39" s="4">
        <v>0</v>
      </c>
      <c r="H39" s="5"/>
      <c r="I39" s="4">
        <v>300</v>
      </c>
      <c r="J39" s="5"/>
      <c r="K39" s="4">
        <f t="shared" si="2"/>
        <v>-300</v>
      </c>
      <c r="L39" s="5"/>
      <c r="M39" s="6">
        <f t="shared" si="3"/>
        <v>0</v>
      </c>
    </row>
    <row r="40" spans="1:13" ht="13.5">
      <c r="A40" s="1"/>
      <c r="B40" s="1"/>
      <c r="C40" s="1"/>
      <c r="D40" s="1"/>
      <c r="E40" s="1"/>
      <c r="F40" s="1" t="s">
        <v>40</v>
      </c>
      <c r="G40" s="4">
        <v>2500</v>
      </c>
      <c r="H40" s="5"/>
      <c r="I40" s="4">
        <v>0</v>
      </c>
      <c r="J40" s="5"/>
      <c r="K40" s="4">
        <f t="shared" si="2"/>
        <v>2500</v>
      </c>
      <c r="L40" s="5"/>
      <c r="M40" s="6">
        <f t="shared" si="3"/>
        <v>1</v>
      </c>
    </row>
    <row r="41" spans="1:13" ht="13.5">
      <c r="A41" s="1"/>
      <c r="B41" s="1"/>
      <c r="C41" s="1"/>
      <c r="D41" s="1"/>
      <c r="E41" s="1"/>
      <c r="F41" s="1" t="s">
        <v>41</v>
      </c>
      <c r="G41" s="4">
        <v>5000</v>
      </c>
      <c r="H41" s="5"/>
      <c r="I41" s="4">
        <v>0</v>
      </c>
      <c r="J41" s="5"/>
      <c r="K41" s="4">
        <f t="shared" si="2"/>
        <v>5000</v>
      </c>
      <c r="L41" s="5"/>
      <c r="M41" s="6">
        <f t="shared" si="3"/>
        <v>1</v>
      </c>
    </row>
    <row r="42" spans="1:13" ht="13.5">
      <c r="A42" s="1"/>
      <c r="B42" s="1"/>
      <c r="C42" s="1"/>
      <c r="D42" s="1"/>
      <c r="E42" s="1"/>
      <c r="F42" s="1" t="s">
        <v>42</v>
      </c>
      <c r="G42" s="4">
        <v>2500</v>
      </c>
      <c r="H42" s="5"/>
      <c r="I42" s="4">
        <v>0</v>
      </c>
      <c r="J42" s="5"/>
      <c r="K42" s="4">
        <f t="shared" si="2"/>
        <v>2500</v>
      </c>
      <c r="L42" s="5"/>
      <c r="M42" s="6">
        <f t="shared" si="3"/>
        <v>1</v>
      </c>
    </row>
    <row r="43" spans="1:13" ht="13.5">
      <c r="A43" s="1"/>
      <c r="B43" s="1"/>
      <c r="C43" s="1"/>
      <c r="D43" s="1"/>
      <c r="E43" s="1"/>
      <c r="F43" s="1" t="s">
        <v>43</v>
      </c>
      <c r="G43" s="4">
        <v>900</v>
      </c>
      <c r="H43" s="5"/>
      <c r="I43" s="4">
        <v>0</v>
      </c>
      <c r="J43" s="5"/>
      <c r="K43" s="4">
        <f t="shared" si="2"/>
        <v>900</v>
      </c>
      <c r="L43" s="5"/>
      <c r="M43" s="6">
        <f t="shared" si="3"/>
        <v>1</v>
      </c>
    </row>
    <row r="44" spans="1:13" ht="15" thickBot="1">
      <c r="A44" s="1"/>
      <c r="B44" s="1"/>
      <c r="C44" s="1"/>
      <c r="D44" s="1"/>
      <c r="E44" s="1"/>
      <c r="F44" s="1" t="s">
        <v>44</v>
      </c>
      <c r="G44" s="7">
        <v>0</v>
      </c>
      <c r="H44" s="5"/>
      <c r="I44" s="7">
        <v>0</v>
      </c>
      <c r="J44" s="5"/>
      <c r="K44" s="7">
        <f t="shared" si="2"/>
        <v>0</v>
      </c>
      <c r="L44" s="5"/>
      <c r="M44" s="8">
        <f t="shared" si="3"/>
        <v>0</v>
      </c>
    </row>
    <row r="45" spans="1:13" ht="13.5">
      <c r="A45" s="1"/>
      <c r="B45" s="1"/>
      <c r="C45" s="1"/>
      <c r="D45" s="1"/>
      <c r="E45" s="1" t="s">
        <v>45</v>
      </c>
      <c r="F45" s="1"/>
      <c r="G45" s="4">
        <f>ROUND(SUM(G24:G44),5)</f>
        <v>81900</v>
      </c>
      <c r="H45" s="5"/>
      <c r="I45" s="4">
        <f>ROUND(SUM(I24:I44),5)</f>
        <v>62550</v>
      </c>
      <c r="J45" s="5"/>
      <c r="K45" s="4">
        <f t="shared" si="2"/>
        <v>19350</v>
      </c>
      <c r="L45" s="5"/>
      <c r="M45" s="6">
        <f t="shared" si="3"/>
        <v>1.30935</v>
      </c>
    </row>
    <row r="46" spans="1:13" ht="13.5">
      <c r="A46" s="1"/>
      <c r="B46" s="1"/>
      <c r="C46" s="1"/>
      <c r="D46" s="1"/>
      <c r="E46" s="20" t="s">
        <v>46</v>
      </c>
      <c r="F46" s="20"/>
      <c r="G46" s="21"/>
      <c r="H46" s="22"/>
      <c r="I46" s="21"/>
      <c r="J46" s="22"/>
      <c r="K46" s="21"/>
      <c r="L46" s="22"/>
      <c r="M46" s="23"/>
    </row>
    <row r="47" spans="1:13" ht="13.5">
      <c r="A47" s="1"/>
      <c r="B47" s="1"/>
      <c r="C47" s="1"/>
      <c r="D47" s="1"/>
      <c r="E47" s="20"/>
      <c r="F47" s="20" t="s">
        <v>47</v>
      </c>
      <c r="G47" s="21">
        <v>8995</v>
      </c>
      <c r="H47" s="22"/>
      <c r="I47" s="21">
        <v>10000</v>
      </c>
      <c r="J47" s="22"/>
      <c r="K47" s="21">
        <f aca="true" t="shared" si="4" ref="K47:K52">ROUND((G47-I47),5)</f>
        <v>-1005</v>
      </c>
      <c r="L47" s="22"/>
      <c r="M47" s="23">
        <f aca="true" t="shared" si="5" ref="M47:M52">ROUND(IF(I47=0,IF(G47=0,0,1),G47/I47),5)</f>
        <v>0.8995</v>
      </c>
    </row>
    <row r="48" spans="1:13" ht="13.5">
      <c r="A48" s="1"/>
      <c r="B48" s="1"/>
      <c r="C48" s="1"/>
      <c r="D48" s="1"/>
      <c r="E48" s="20"/>
      <c r="F48" s="20" t="s">
        <v>48</v>
      </c>
      <c r="G48" s="21">
        <v>1925</v>
      </c>
      <c r="H48" s="22"/>
      <c r="I48" s="21">
        <v>975</v>
      </c>
      <c r="J48" s="22"/>
      <c r="K48" s="21">
        <f t="shared" si="4"/>
        <v>950</v>
      </c>
      <c r="L48" s="22"/>
      <c r="M48" s="23">
        <f t="shared" si="5"/>
        <v>1.97436</v>
      </c>
    </row>
    <row r="49" spans="1:13" ht="13.5">
      <c r="A49" s="1"/>
      <c r="B49" s="1"/>
      <c r="C49" s="1"/>
      <c r="D49" s="1"/>
      <c r="E49" s="20"/>
      <c r="F49" s="20" t="s">
        <v>49</v>
      </c>
      <c r="G49" s="21">
        <v>2890</v>
      </c>
      <c r="H49" s="22"/>
      <c r="I49" s="21">
        <v>1425</v>
      </c>
      <c r="J49" s="22"/>
      <c r="K49" s="21">
        <f t="shared" si="4"/>
        <v>1465</v>
      </c>
      <c r="L49" s="22"/>
      <c r="M49" s="23">
        <f t="shared" si="5"/>
        <v>2.02807</v>
      </c>
    </row>
    <row r="50" spans="1:13" ht="13.5">
      <c r="A50" s="1"/>
      <c r="B50" s="1"/>
      <c r="C50" s="1"/>
      <c r="D50" s="1"/>
      <c r="E50" s="20"/>
      <c r="F50" s="20" t="s">
        <v>50</v>
      </c>
      <c r="G50" s="21">
        <v>588</v>
      </c>
      <c r="H50" s="22"/>
      <c r="I50" s="21">
        <v>0</v>
      </c>
      <c r="J50" s="22"/>
      <c r="K50" s="21">
        <f t="shared" si="4"/>
        <v>588</v>
      </c>
      <c r="L50" s="22"/>
      <c r="M50" s="23">
        <f t="shared" si="5"/>
        <v>1</v>
      </c>
    </row>
    <row r="51" spans="1:13" ht="15" thickBot="1">
      <c r="A51" s="1"/>
      <c r="B51" s="1"/>
      <c r="C51" s="1"/>
      <c r="D51" s="1"/>
      <c r="E51" s="20"/>
      <c r="F51" s="20" t="s">
        <v>51</v>
      </c>
      <c r="G51" s="24"/>
      <c r="H51" s="22"/>
      <c r="I51" s="24">
        <v>0</v>
      </c>
      <c r="J51" s="22"/>
      <c r="K51" s="24">
        <f t="shared" si="4"/>
        <v>0</v>
      </c>
      <c r="L51" s="22"/>
      <c r="M51" s="25">
        <f t="shared" si="5"/>
        <v>0</v>
      </c>
    </row>
    <row r="52" spans="1:13" ht="13.5">
      <c r="A52" s="1"/>
      <c r="B52" s="1"/>
      <c r="C52" s="1"/>
      <c r="D52" s="1"/>
      <c r="E52" s="20" t="s">
        <v>52</v>
      </c>
      <c r="F52" s="20"/>
      <c r="G52" s="21">
        <f>SUM(G47:G51)</f>
        <v>14398</v>
      </c>
      <c r="H52" s="22"/>
      <c r="I52" s="21">
        <f>ROUND(SUM(I46:I51),5)</f>
        <v>12400</v>
      </c>
      <c r="J52" s="22"/>
      <c r="K52" s="21">
        <f t="shared" si="4"/>
        <v>1998</v>
      </c>
      <c r="L52" s="22"/>
      <c r="M52" s="23">
        <f t="shared" si="5"/>
        <v>1.16113</v>
      </c>
    </row>
    <row r="53" spans="1:13" ht="13.5">
      <c r="A53" s="1"/>
      <c r="B53" s="1"/>
      <c r="C53" s="1"/>
      <c r="D53" s="1"/>
      <c r="E53" s="1" t="s">
        <v>53</v>
      </c>
      <c r="F53" s="1"/>
      <c r="G53" s="4"/>
      <c r="H53" s="5"/>
      <c r="I53" s="4"/>
      <c r="J53" s="5"/>
      <c r="K53" s="4"/>
      <c r="L53" s="5"/>
      <c r="M53" s="6"/>
    </row>
    <row r="54" spans="1:13" ht="13.5">
      <c r="A54" s="1"/>
      <c r="B54" s="1"/>
      <c r="C54" s="1"/>
      <c r="D54" s="1"/>
      <c r="E54" s="1"/>
      <c r="F54" s="1" t="s">
        <v>54</v>
      </c>
      <c r="G54" s="4">
        <v>0</v>
      </c>
      <c r="H54" s="5"/>
      <c r="I54" s="4">
        <v>0</v>
      </c>
      <c r="J54" s="5"/>
      <c r="K54" s="4">
        <f aca="true" t="shared" si="6" ref="K54:K60">ROUND((G54-I54),5)</f>
        <v>0</v>
      </c>
      <c r="L54" s="5"/>
      <c r="M54" s="6">
        <f aca="true" t="shared" si="7" ref="M54:M60">ROUND(IF(I54=0,IF(G54=0,0,1),G54/I54),5)</f>
        <v>0</v>
      </c>
    </row>
    <row r="55" spans="1:13" ht="13.5">
      <c r="A55" s="1"/>
      <c r="B55" s="1"/>
      <c r="C55" s="1"/>
      <c r="D55" s="1"/>
      <c r="E55" s="1"/>
      <c r="F55" s="20" t="s">
        <v>55</v>
      </c>
      <c r="G55" s="21">
        <v>1725</v>
      </c>
      <c r="H55" s="22"/>
      <c r="I55" s="21">
        <v>0</v>
      </c>
      <c r="J55" s="22"/>
      <c r="K55" s="21">
        <f t="shared" si="6"/>
        <v>1725</v>
      </c>
      <c r="L55" s="22"/>
      <c r="M55" s="23">
        <f t="shared" si="7"/>
        <v>1</v>
      </c>
    </row>
    <row r="56" spans="1:13" ht="13.5">
      <c r="A56" s="1"/>
      <c r="B56" s="1"/>
      <c r="C56" s="1"/>
      <c r="D56" s="1"/>
      <c r="E56" s="1"/>
      <c r="F56" s="1" t="s">
        <v>56</v>
      </c>
      <c r="G56" s="4">
        <v>90</v>
      </c>
      <c r="H56" s="5"/>
      <c r="I56" s="4">
        <v>0</v>
      </c>
      <c r="J56" s="5"/>
      <c r="K56" s="4">
        <f t="shared" si="6"/>
        <v>90</v>
      </c>
      <c r="L56" s="5"/>
      <c r="M56" s="6">
        <f t="shared" si="7"/>
        <v>1</v>
      </c>
    </row>
    <row r="57" spans="1:13" ht="15" thickBot="1">
      <c r="A57" s="1"/>
      <c r="B57" s="1"/>
      <c r="C57" s="1"/>
      <c r="D57" s="1"/>
      <c r="E57" s="1"/>
      <c r="F57" s="1" t="s">
        <v>57</v>
      </c>
      <c r="G57" s="9"/>
      <c r="H57" s="5"/>
      <c r="I57" s="9">
        <v>0</v>
      </c>
      <c r="J57" s="5"/>
      <c r="K57" s="9">
        <f t="shared" si="6"/>
        <v>0</v>
      </c>
      <c r="L57" s="5"/>
      <c r="M57" s="10">
        <f t="shared" si="7"/>
        <v>0</v>
      </c>
    </row>
    <row r="58" spans="1:13" ht="15" thickBot="1">
      <c r="A58" s="1"/>
      <c r="B58" s="1"/>
      <c r="C58" s="1"/>
      <c r="D58" s="1"/>
      <c r="E58" s="1" t="s">
        <v>58</v>
      </c>
      <c r="F58" s="1"/>
      <c r="G58" s="11">
        <f>ROUND(SUM(G53:G57),5)</f>
        <v>1815</v>
      </c>
      <c r="H58" s="5"/>
      <c r="I58" s="11">
        <f>ROUND(SUM(I53:I57),5)</f>
        <v>0</v>
      </c>
      <c r="J58" s="5"/>
      <c r="K58" s="11">
        <f t="shared" si="6"/>
        <v>1815</v>
      </c>
      <c r="L58" s="5"/>
      <c r="M58" s="12">
        <f t="shared" si="7"/>
        <v>1</v>
      </c>
    </row>
    <row r="59" spans="1:13" ht="15" thickBot="1">
      <c r="A59" s="1"/>
      <c r="B59" s="1"/>
      <c r="C59" s="1"/>
      <c r="D59" s="1" t="s">
        <v>59</v>
      </c>
      <c r="E59" s="1"/>
      <c r="F59" s="1"/>
      <c r="G59" s="13">
        <f>ROUND(G4+G23+G45+G52+G58,5)</f>
        <v>465612</v>
      </c>
      <c r="H59" s="5"/>
      <c r="I59" s="13">
        <f>ROUND(I4+I23+I45+I52+I58,5)</f>
        <v>469200</v>
      </c>
      <c r="J59" s="5"/>
      <c r="K59" s="13">
        <f t="shared" si="6"/>
        <v>-3588</v>
      </c>
      <c r="L59" s="5"/>
      <c r="M59" s="14">
        <f t="shared" si="7"/>
        <v>0.99235</v>
      </c>
    </row>
    <row r="60" spans="1:13" ht="13.5">
      <c r="A60" s="1"/>
      <c r="B60" s="1"/>
      <c r="C60" s="1" t="s">
        <v>60</v>
      </c>
      <c r="D60" s="1"/>
      <c r="E60" s="1"/>
      <c r="F60" s="1"/>
      <c r="G60" s="4">
        <f>G59</f>
        <v>465612</v>
      </c>
      <c r="H60" s="5"/>
      <c r="I60" s="4">
        <f>I59</f>
        <v>469200</v>
      </c>
      <c r="J60" s="5"/>
      <c r="K60" s="4">
        <f t="shared" si="6"/>
        <v>-3588</v>
      </c>
      <c r="L60" s="5"/>
      <c r="M60" s="6">
        <f t="shared" si="7"/>
        <v>0.99235</v>
      </c>
    </row>
    <row r="61" spans="1:13" ht="13.5">
      <c r="A61" s="1"/>
      <c r="B61" s="1"/>
      <c r="C61" s="1"/>
      <c r="D61" s="1" t="s">
        <v>61</v>
      </c>
      <c r="E61" s="1"/>
      <c r="F61" s="1"/>
      <c r="G61" s="4"/>
      <c r="H61" s="5"/>
      <c r="I61" s="4"/>
      <c r="J61" s="5"/>
      <c r="K61" s="4"/>
      <c r="L61" s="5"/>
      <c r="M61" s="6"/>
    </row>
    <row r="62" spans="1:13" ht="13.5">
      <c r="A62" s="1"/>
      <c r="B62" s="1"/>
      <c r="C62" s="1"/>
      <c r="D62" s="1"/>
      <c r="E62" s="1" t="s">
        <v>62</v>
      </c>
      <c r="F62" s="1"/>
      <c r="G62" s="4"/>
      <c r="H62" s="5"/>
      <c r="I62" s="4"/>
      <c r="J62" s="5"/>
      <c r="K62" s="4"/>
      <c r="L62" s="5"/>
      <c r="M62" s="6"/>
    </row>
    <row r="63" spans="1:13" ht="13.5">
      <c r="A63" s="1"/>
      <c r="B63" s="1"/>
      <c r="C63" s="1"/>
      <c r="D63" s="1"/>
      <c r="E63" s="1"/>
      <c r="F63" s="1" t="s">
        <v>63</v>
      </c>
      <c r="G63" s="4">
        <v>758.66</v>
      </c>
      <c r="H63" s="5"/>
      <c r="I63" s="4">
        <v>1000</v>
      </c>
      <c r="J63" s="5"/>
      <c r="K63" s="4">
        <f aca="true" t="shared" si="8" ref="K63:K69">ROUND((G63-I63),5)</f>
        <v>-241.34</v>
      </c>
      <c r="L63" s="5"/>
      <c r="M63" s="6">
        <f aca="true" t="shared" si="9" ref="M63:M69">ROUND(IF(I63=0,IF(G63=0,0,1),G63/I63),5)</f>
        <v>0.75866</v>
      </c>
    </row>
    <row r="64" spans="1:13" ht="13.5">
      <c r="A64" s="1"/>
      <c r="B64" s="1"/>
      <c r="C64" s="1"/>
      <c r="D64" s="1"/>
      <c r="E64" s="1"/>
      <c r="F64" s="1" t="s">
        <v>64</v>
      </c>
      <c r="G64" s="4">
        <v>843.87</v>
      </c>
      <c r="H64" s="5"/>
      <c r="I64" s="4">
        <v>1000</v>
      </c>
      <c r="J64" s="5"/>
      <c r="K64" s="4">
        <f t="shared" si="8"/>
        <v>-156.13</v>
      </c>
      <c r="L64" s="5"/>
      <c r="M64" s="6">
        <f t="shared" si="9"/>
        <v>0.84387</v>
      </c>
    </row>
    <row r="65" spans="1:13" ht="13.5">
      <c r="A65" s="1"/>
      <c r="B65" s="1"/>
      <c r="C65" s="1"/>
      <c r="D65" s="1"/>
      <c r="E65" s="1"/>
      <c r="F65" s="1" t="s">
        <v>65</v>
      </c>
      <c r="G65" s="4">
        <v>1097.65</v>
      </c>
      <c r="H65" s="5"/>
      <c r="I65" s="4">
        <v>1500</v>
      </c>
      <c r="J65" s="5"/>
      <c r="K65" s="4">
        <f t="shared" si="8"/>
        <v>-402.35</v>
      </c>
      <c r="L65" s="5"/>
      <c r="M65" s="6">
        <f t="shared" si="9"/>
        <v>0.73177</v>
      </c>
    </row>
    <row r="66" spans="1:13" ht="13.5">
      <c r="A66" s="1"/>
      <c r="B66" s="1"/>
      <c r="C66" s="1"/>
      <c r="D66" s="1"/>
      <c r="E66" s="1"/>
      <c r="F66" s="1" t="s">
        <v>66</v>
      </c>
      <c r="G66" s="4">
        <v>185.22</v>
      </c>
      <c r="H66" s="5"/>
      <c r="I66" s="4">
        <v>500</v>
      </c>
      <c r="J66" s="5"/>
      <c r="K66" s="4">
        <f t="shared" si="8"/>
        <v>-314.78</v>
      </c>
      <c r="L66" s="5"/>
      <c r="M66" s="6">
        <f t="shared" si="9"/>
        <v>0.37044</v>
      </c>
    </row>
    <row r="67" spans="1:13" ht="13.5">
      <c r="A67" s="1"/>
      <c r="B67" s="1"/>
      <c r="C67" s="1"/>
      <c r="D67" s="1"/>
      <c r="E67" s="1"/>
      <c r="F67" s="1" t="s">
        <v>67</v>
      </c>
      <c r="G67" s="4">
        <v>415.22</v>
      </c>
      <c r="H67" s="5"/>
      <c r="I67" s="4">
        <v>0</v>
      </c>
      <c r="J67" s="5"/>
      <c r="K67" s="4">
        <f t="shared" si="8"/>
        <v>415.22</v>
      </c>
      <c r="L67" s="5"/>
      <c r="M67" s="6">
        <f t="shared" si="9"/>
        <v>1</v>
      </c>
    </row>
    <row r="68" spans="1:13" ht="15" thickBot="1">
      <c r="A68" s="1"/>
      <c r="B68" s="1"/>
      <c r="C68" s="1"/>
      <c r="D68" s="1"/>
      <c r="E68" s="1"/>
      <c r="F68" s="1" t="s">
        <v>68</v>
      </c>
      <c r="G68" s="7">
        <v>0</v>
      </c>
      <c r="H68" s="5"/>
      <c r="I68" s="7">
        <v>0</v>
      </c>
      <c r="J68" s="5"/>
      <c r="K68" s="7">
        <f t="shared" si="8"/>
        <v>0</v>
      </c>
      <c r="L68" s="5"/>
      <c r="M68" s="8">
        <f t="shared" si="9"/>
        <v>0</v>
      </c>
    </row>
    <row r="69" spans="1:13" ht="13.5">
      <c r="A69" s="1"/>
      <c r="B69" s="1"/>
      <c r="C69" s="1"/>
      <c r="D69" s="1"/>
      <c r="E69" s="1" t="s">
        <v>69</v>
      </c>
      <c r="F69" s="1"/>
      <c r="G69" s="4">
        <f>ROUND(SUM(G62:G68),5)</f>
        <v>3300.62</v>
      </c>
      <c r="H69" s="5"/>
      <c r="I69" s="4">
        <f>ROUND(SUM(I62:I68),5)</f>
        <v>4000</v>
      </c>
      <c r="J69" s="5"/>
      <c r="K69" s="4">
        <f t="shared" si="8"/>
        <v>-699.38</v>
      </c>
      <c r="L69" s="5"/>
      <c r="M69" s="6">
        <f t="shared" si="9"/>
        <v>0.82516</v>
      </c>
    </row>
    <row r="70" spans="1:13" ht="13.5">
      <c r="A70" s="1"/>
      <c r="B70" s="1"/>
      <c r="C70" s="1"/>
      <c r="D70" s="1"/>
      <c r="E70" s="1" t="s">
        <v>70</v>
      </c>
      <c r="F70" s="1"/>
      <c r="G70" s="4"/>
      <c r="H70" s="5"/>
      <c r="I70" s="4"/>
      <c r="J70" s="5"/>
      <c r="K70" s="4"/>
      <c r="L70" s="5"/>
      <c r="M70" s="6"/>
    </row>
    <row r="71" spans="1:13" ht="13.5">
      <c r="A71" s="1"/>
      <c r="B71" s="1"/>
      <c r="C71" s="1"/>
      <c r="D71" s="1"/>
      <c r="E71" s="1"/>
      <c r="F71" s="1" t="s">
        <v>71</v>
      </c>
      <c r="G71" s="4">
        <v>1350.48</v>
      </c>
      <c r="H71" s="5"/>
      <c r="I71" s="4">
        <v>5000</v>
      </c>
      <c r="J71" s="5"/>
      <c r="K71" s="4">
        <f aca="true" t="shared" si="10" ref="K71:K79">ROUND((G71-I71),5)</f>
        <v>-3649.52</v>
      </c>
      <c r="L71" s="5"/>
      <c r="M71" s="6">
        <f aca="true" t="shared" si="11" ref="M71:M79">ROUND(IF(I71=0,IF(G71=0,0,1),G71/I71),5)</f>
        <v>0.2701</v>
      </c>
    </row>
    <row r="72" spans="1:13" ht="13.5">
      <c r="A72" s="1"/>
      <c r="B72" s="1"/>
      <c r="C72" s="1"/>
      <c r="D72" s="1"/>
      <c r="E72" s="1"/>
      <c r="F72" s="1" t="s">
        <v>72</v>
      </c>
      <c r="G72" s="4">
        <v>0</v>
      </c>
      <c r="H72" s="5"/>
      <c r="I72" s="4">
        <v>2800</v>
      </c>
      <c r="J72" s="5"/>
      <c r="K72" s="4">
        <f t="shared" si="10"/>
        <v>-2800</v>
      </c>
      <c r="L72" s="5"/>
      <c r="M72" s="6">
        <f t="shared" si="11"/>
        <v>0</v>
      </c>
    </row>
    <row r="73" spans="1:13" ht="13.5">
      <c r="A73" s="1"/>
      <c r="B73" s="1"/>
      <c r="C73" s="1"/>
      <c r="D73" s="1"/>
      <c r="E73" s="1"/>
      <c r="F73" s="1" t="s">
        <v>73</v>
      </c>
      <c r="G73" s="4">
        <v>0</v>
      </c>
      <c r="H73" s="5"/>
      <c r="I73" s="4">
        <v>0</v>
      </c>
      <c r="J73" s="5"/>
      <c r="K73" s="4">
        <f t="shared" si="10"/>
        <v>0</v>
      </c>
      <c r="L73" s="5"/>
      <c r="M73" s="6">
        <f t="shared" si="11"/>
        <v>0</v>
      </c>
    </row>
    <row r="74" spans="1:13" ht="13.5">
      <c r="A74" s="1"/>
      <c r="B74" s="1"/>
      <c r="C74" s="1"/>
      <c r="D74" s="1"/>
      <c r="E74" s="1"/>
      <c r="F74" s="1" t="s">
        <v>74</v>
      </c>
      <c r="G74" s="4">
        <v>225</v>
      </c>
      <c r="H74" s="5"/>
      <c r="I74" s="4">
        <v>0</v>
      </c>
      <c r="J74" s="5"/>
      <c r="K74" s="4">
        <f t="shared" si="10"/>
        <v>225</v>
      </c>
      <c r="L74" s="5"/>
      <c r="M74" s="6">
        <f t="shared" si="11"/>
        <v>1</v>
      </c>
    </row>
    <row r="75" spans="1:13" ht="13.5">
      <c r="A75" s="1"/>
      <c r="B75" s="1"/>
      <c r="C75" s="1"/>
      <c r="D75" s="1"/>
      <c r="E75" s="1"/>
      <c r="F75" s="1" t="s">
        <v>75</v>
      </c>
      <c r="G75" s="4">
        <v>0</v>
      </c>
      <c r="H75" s="5"/>
      <c r="I75" s="4">
        <v>0</v>
      </c>
      <c r="J75" s="5"/>
      <c r="K75" s="4">
        <f t="shared" si="10"/>
        <v>0</v>
      </c>
      <c r="L75" s="5"/>
      <c r="M75" s="6">
        <f t="shared" si="11"/>
        <v>0</v>
      </c>
    </row>
    <row r="76" spans="1:13" ht="13.5">
      <c r="A76" s="1"/>
      <c r="B76" s="1"/>
      <c r="C76" s="1"/>
      <c r="D76" s="1"/>
      <c r="E76" s="1"/>
      <c r="F76" s="1" t="s">
        <v>76</v>
      </c>
      <c r="G76" s="4">
        <v>4108.02</v>
      </c>
      <c r="H76" s="5"/>
      <c r="I76" s="4">
        <v>2157</v>
      </c>
      <c r="J76" s="5"/>
      <c r="K76" s="4">
        <f t="shared" si="10"/>
        <v>1951.02</v>
      </c>
      <c r="L76" s="5"/>
      <c r="M76" s="6">
        <f t="shared" si="11"/>
        <v>1.90451</v>
      </c>
    </row>
    <row r="77" spans="1:13" ht="13.5">
      <c r="A77" s="1"/>
      <c r="B77" s="1"/>
      <c r="C77" s="1"/>
      <c r="D77" s="1"/>
      <c r="E77" s="1"/>
      <c r="F77" s="1" t="s">
        <v>77</v>
      </c>
      <c r="G77" s="4">
        <v>1045.21</v>
      </c>
      <c r="H77" s="5"/>
      <c r="I77" s="4">
        <v>1626</v>
      </c>
      <c r="J77" s="5"/>
      <c r="K77" s="4">
        <f t="shared" si="10"/>
        <v>-580.79</v>
      </c>
      <c r="L77" s="5"/>
      <c r="M77" s="6">
        <f t="shared" si="11"/>
        <v>0.64281</v>
      </c>
    </row>
    <row r="78" spans="1:13" ht="15" thickBot="1">
      <c r="A78" s="1"/>
      <c r="B78" s="1"/>
      <c r="C78" s="1"/>
      <c r="D78" s="1"/>
      <c r="E78" s="1"/>
      <c r="F78" s="1" t="s">
        <v>78</v>
      </c>
      <c r="G78" s="7">
        <v>0</v>
      </c>
      <c r="H78" s="5"/>
      <c r="I78" s="7">
        <v>0</v>
      </c>
      <c r="J78" s="5"/>
      <c r="K78" s="7">
        <f t="shared" si="10"/>
        <v>0</v>
      </c>
      <c r="L78" s="5"/>
      <c r="M78" s="8">
        <f t="shared" si="11"/>
        <v>0</v>
      </c>
    </row>
    <row r="79" spans="1:13" ht="13.5">
      <c r="A79" s="1"/>
      <c r="B79" s="1"/>
      <c r="C79" s="1"/>
      <c r="D79" s="1"/>
      <c r="E79" s="1" t="s">
        <v>79</v>
      </c>
      <c r="F79" s="1"/>
      <c r="G79" s="4">
        <f>ROUND(SUM(G70:G78),5)</f>
        <v>6728.71</v>
      </c>
      <c r="H79" s="5"/>
      <c r="I79" s="4">
        <f>ROUND(SUM(I70:I78),5)</f>
        <v>11583</v>
      </c>
      <c r="J79" s="5"/>
      <c r="K79" s="4">
        <f t="shared" si="10"/>
        <v>-4854.29</v>
      </c>
      <c r="L79" s="5"/>
      <c r="M79" s="6">
        <f t="shared" si="11"/>
        <v>0.58091</v>
      </c>
    </row>
    <row r="80" spans="1:13" ht="13.5">
      <c r="A80" s="1"/>
      <c r="B80" s="1"/>
      <c r="C80" s="1"/>
      <c r="D80" s="1"/>
      <c r="E80" s="1" t="s">
        <v>80</v>
      </c>
      <c r="F80" s="1"/>
      <c r="G80" s="4"/>
      <c r="H80" s="5"/>
      <c r="I80" s="4"/>
      <c r="J80" s="5"/>
      <c r="K80" s="4"/>
      <c r="L80" s="5"/>
      <c r="M80" s="6"/>
    </row>
    <row r="81" spans="1:13" ht="13.5">
      <c r="A81" s="1"/>
      <c r="B81" s="1"/>
      <c r="C81" s="1"/>
      <c r="D81" s="1"/>
      <c r="E81" s="1"/>
      <c r="F81" s="1" t="s">
        <v>81</v>
      </c>
      <c r="G81" s="4">
        <v>32500</v>
      </c>
      <c r="H81" s="5"/>
      <c r="I81" s="4">
        <v>32500</v>
      </c>
      <c r="J81" s="5"/>
      <c r="K81" s="4">
        <f aca="true" t="shared" si="12" ref="K81:K91">ROUND((G81-I81),5)</f>
        <v>0</v>
      </c>
      <c r="L81" s="5"/>
      <c r="M81" s="6">
        <f aca="true" t="shared" si="13" ref="M81:M91">ROUND(IF(I81=0,IF(G81=0,0,1),G81/I81),5)</f>
        <v>1</v>
      </c>
    </row>
    <row r="82" spans="1:13" ht="13.5">
      <c r="A82" s="1"/>
      <c r="B82" s="1"/>
      <c r="C82" s="1"/>
      <c r="D82" s="1"/>
      <c r="E82" s="1"/>
      <c r="F82" s="1" t="s">
        <v>82</v>
      </c>
      <c r="G82" s="4">
        <v>14905.04</v>
      </c>
      <c r="H82" s="5"/>
      <c r="I82" s="4">
        <v>15000</v>
      </c>
      <c r="J82" s="5"/>
      <c r="K82" s="4">
        <f t="shared" si="12"/>
        <v>-94.96</v>
      </c>
      <c r="L82" s="5"/>
      <c r="M82" s="6">
        <f t="shared" si="13"/>
        <v>0.99367</v>
      </c>
    </row>
    <row r="83" spans="1:13" ht="13.5">
      <c r="A83" s="1"/>
      <c r="B83" s="1"/>
      <c r="C83" s="1"/>
      <c r="D83" s="1"/>
      <c r="E83" s="1"/>
      <c r="F83" s="1" t="s">
        <v>83</v>
      </c>
      <c r="G83" s="4">
        <v>6000</v>
      </c>
      <c r="H83" s="5"/>
      <c r="I83" s="4">
        <v>6000</v>
      </c>
      <c r="J83" s="5"/>
      <c r="K83" s="4">
        <f t="shared" si="12"/>
        <v>0</v>
      </c>
      <c r="L83" s="5"/>
      <c r="M83" s="6">
        <f t="shared" si="13"/>
        <v>1</v>
      </c>
    </row>
    <row r="84" spans="1:13" ht="13.5">
      <c r="A84" s="1"/>
      <c r="B84" s="1"/>
      <c r="C84" s="1"/>
      <c r="D84" s="1"/>
      <c r="E84" s="1"/>
      <c r="F84" s="1" t="s">
        <v>84</v>
      </c>
      <c r="G84" s="4">
        <v>500</v>
      </c>
      <c r="H84" s="5"/>
      <c r="I84" s="4">
        <v>500</v>
      </c>
      <c r="J84" s="5"/>
      <c r="K84" s="4">
        <f t="shared" si="12"/>
        <v>0</v>
      </c>
      <c r="L84" s="5"/>
      <c r="M84" s="6">
        <f t="shared" si="13"/>
        <v>1</v>
      </c>
    </row>
    <row r="85" spans="1:13" ht="13.5">
      <c r="A85" s="1"/>
      <c r="B85" s="1"/>
      <c r="C85" s="1"/>
      <c r="D85" s="1"/>
      <c r="E85" s="1"/>
      <c r="F85" s="1" t="s">
        <v>85</v>
      </c>
      <c r="G85" s="4">
        <v>2500</v>
      </c>
      <c r="H85" s="5"/>
      <c r="I85" s="4">
        <v>2500</v>
      </c>
      <c r="J85" s="5"/>
      <c r="K85" s="4">
        <f t="shared" si="12"/>
        <v>0</v>
      </c>
      <c r="L85" s="5"/>
      <c r="M85" s="6">
        <f t="shared" si="13"/>
        <v>1</v>
      </c>
    </row>
    <row r="86" spans="1:13" ht="13.5">
      <c r="A86" s="1"/>
      <c r="B86" s="1"/>
      <c r="C86" s="1"/>
      <c r="D86" s="1"/>
      <c r="E86" s="1"/>
      <c r="F86" s="1" t="s">
        <v>86</v>
      </c>
      <c r="G86" s="4">
        <v>939</v>
      </c>
      <c r="H86" s="5"/>
      <c r="I86" s="4">
        <v>1500</v>
      </c>
      <c r="J86" s="5"/>
      <c r="K86" s="4">
        <f t="shared" si="12"/>
        <v>-561</v>
      </c>
      <c r="L86" s="5"/>
      <c r="M86" s="6">
        <f t="shared" si="13"/>
        <v>0.626</v>
      </c>
    </row>
    <row r="87" spans="1:13" ht="13.5">
      <c r="A87" s="1"/>
      <c r="B87" s="1"/>
      <c r="C87" s="1"/>
      <c r="D87" s="1"/>
      <c r="E87" s="1"/>
      <c r="F87" s="1" t="s">
        <v>87</v>
      </c>
      <c r="G87" s="4">
        <v>0</v>
      </c>
      <c r="H87" s="5"/>
      <c r="I87" s="4">
        <v>0</v>
      </c>
      <c r="J87" s="5"/>
      <c r="K87" s="4">
        <f t="shared" si="12"/>
        <v>0</v>
      </c>
      <c r="L87" s="5"/>
      <c r="M87" s="6">
        <f t="shared" si="13"/>
        <v>0</v>
      </c>
    </row>
    <row r="88" spans="1:13" ht="13.5">
      <c r="A88" s="1"/>
      <c r="B88" s="1"/>
      <c r="C88" s="1"/>
      <c r="D88" s="1"/>
      <c r="E88" s="1"/>
      <c r="F88" s="1" t="s">
        <v>88</v>
      </c>
      <c r="G88" s="4">
        <v>15101.09</v>
      </c>
      <c r="H88" s="5"/>
      <c r="I88" s="4">
        <v>12000</v>
      </c>
      <c r="J88" s="5"/>
      <c r="K88" s="4">
        <f t="shared" si="12"/>
        <v>3101.09</v>
      </c>
      <c r="L88" s="5"/>
      <c r="M88" s="6">
        <f t="shared" si="13"/>
        <v>1.25842</v>
      </c>
    </row>
    <row r="89" spans="1:13" ht="13.5">
      <c r="A89" s="1"/>
      <c r="B89" s="1"/>
      <c r="C89" s="1"/>
      <c r="D89" s="1"/>
      <c r="E89" s="1"/>
      <c r="F89" s="1" t="s">
        <v>89</v>
      </c>
      <c r="G89" s="4">
        <v>5184.93</v>
      </c>
      <c r="H89" s="5"/>
      <c r="I89" s="4">
        <v>0</v>
      </c>
      <c r="J89" s="5"/>
      <c r="K89" s="4">
        <f t="shared" si="12"/>
        <v>5184.93</v>
      </c>
      <c r="L89" s="5"/>
      <c r="M89" s="6">
        <f t="shared" si="13"/>
        <v>1</v>
      </c>
    </row>
    <row r="90" spans="1:13" ht="15" thickBot="1">
      <c r="A90" s="1"/>
      <c r="B90" s="1"/>
      <c r="C90" s="1"/>
      <c r="D90" s="1"/>
      <c r="E90" s="1"/>
      <c r="F90" s="1" t="s">
        <v>90</v>
      </c>
      <c r="G90" s="7">
        <v>0</v>
      </c>
      <c r="H90" s="5"/>
      <c r="I90" s="7">
        <v>0</v>
      </c>
      <c r="J90" s="5"/>
      <c r="K90" s="7">
        <f t="shared" si="12"/>
        <v>0</v>
      </c>
      <c r="L90" s="5"/>
      <c r="M90" s="8">
        <f t="shared" si="13"/>
        <v>0</v>
      </c>
    </row>
    <row r="91" spans="1:13" ht="13.5">
      <c r="A91" s="1"/>
      <c r="B91" s="1"/>
      <c r="C91" s="1"/>
      <c r="D91" s="1"/>
      <c r="E91" s="1" t="s">
        <v>91</v>
      </c>
      <c r="F91" s="1"/>
      <c r="G91" s="4">
        <f>SUM(G81:G90)</f>
        <v>77630.06</v>
      </c>
      <c r="H91" s="5"/>
      <c r="I91" s="4">
        <f>ROUND(SUM(I80:I90),5)</f>
        <v>70000</v>
      </c>
      <c r="J91" s="5"/>
      <c r="K91" s="4">
        <f t="shared" si="12"/>
        <v>7630.06</v>
      </c>
      <c r="L91" s="5"/>
      <c r="M91" s="6">
        <f t="shared" si="13"/>
        <v>1.109</v>
      </c>
    </row>
    <row r="92" spans="1:13" ht="13.5">
      <c r="A92" s="1"/>
      <c r="B92" s="1"/>
      <c r="C92" s="1"/>
      <c r="D92" s="1"/>
      <c r="E92" s="1" t="s">
        <v>92</v>
      </c>
      <c r="F92" s="1"/>
      <c r="G92" s="4"/>
      <c r="H92" s="5"/>
      <c r="I92" s="4"/>
      <c r="J92" s="5"/>
      <c r="K92" s="4"/>
      <c r="L92" s="5"/>
      <c r="M92" s="6"/>
    </row>
    <row r="93" spans="1:13" ht="13.5">
      <c r="A93" s="1"/>
      <c r="B93" s="1"/>
      <c r="C93" s="1"/>
      <c r="D93" s="1"/>
      <c r="E93" s="1"/>
      <c r="F93" s="1" t="s">
        <v>93</v>
      </c>
      <c r="G93" s="4">
        <v>1750</v>
      </c>
      <c r="H93" s="5"/>
      <c r="I93" s="4">
        <v>2500</v>
      </c>
      <c r="J93" s="5"/>
      <c r="K93" s="4">
        <f aca="true" t="shared" si="14" ref="K93:K99">ROUND((G93-I93),5)</f>
        <v>-750</v>
      </c>
      <c r="L93" s="5"/>
      <c r="M93" s="6">
        <f aca="true" t="shared" si="15" ref="M93:M99">ROUND(IF(I93=0,IF(G93=0,0,1),G93/I93),5)</f>
        <v>0.7</v>
      </c>
    </row>
    <row r="94" spans="1:13" ht="13.5">
      <c r="A94" s="1"/>
      <c r="B94" s="1"/>
      <c r="C94" s="1"/>
      <c r="D94" s="1"/>
      <c r="E94" s="1"/>
      <c r="F94" s="1" t="s">
        <v>94</v>
      </c>
      <c r="G94" s="4">
        <v>46645.3</v>
      </c>
      <c r="H94" s="5"/>
      <c r="I94" s="4">
        <v>51330</v>
      </c>
      <c r="J94" s="5"/>
      <c r="K94" s="4">
        <f t="shared" si="14"/>
        <v>-4684.7</v>
      </c>
      <c r="L94" s="5"/>
      <c r="M94" s="6">
        <f t="shared" si="15"/>
        <v>0.90873</v>
      </c>
    </row>
    <row r="95" spans="1:13" ht="13.5">
      <c r="A95" s="1"/>
      <c r="B95" s="1"/>
      <c r="C95" s="1"/>
      <c r="D95" s="1"/>
      <c r="E95" s="1"/>
      <c r="F95" s="1" t="s">
        <v>95</v>
      </c>
      <c r="G95" s="4">
        <v>5152.81</v>
      </c>
      <c r="H95" s="5"/>
      <c r="I95" s="4">
        <v>6000</v>
      </c>
      <c r="J95" s="5"/>
      <c r="K95" s="4">
        <f t="shared" si="14"/>
        <v>-847.19</v>
      </c>
      <c r="L95" s="5"/>
      <c r="M95" s="6">
        <f t="shared" si="15"/>
        <v>0.8588</v>
      </c>
    </row>
    <row r="96" spans="1:13" ht="13.5">
      <c r="A96" s="1"/>
      <c r="B96" s="1"/>
      <c r="C96" s="1"/>
      <c r="D96" s="1"/>
      <c r="E96" s="1"/>
      <c r="F96" s="1" t="s">
        <v>96</v>
      </c>
      <c r="G96" s="4">
        <v>0</v>
      </c>
      <c r="H96" s="5"/>
      <c r="I96" s="4">
        <v>0</v>
      </c>
      <c r="J96" s="5"/>
      <c r="K96" s="4">
        <f t="shared" si="14"/>
        <v>0</v>
      </c>
      <c r="L96" s="5"/>
      <c r="M96" s="6">
        <f t="shared" si="15"/>
        <v>0</v>
      </c>
    </row>
    <row r="97" spans="1:13" ht="13.5">
      <c r="A97" s="1"/>
      <c r="B97" s="1"/>
      <c r="C97" s="1"/>
      <c r="D97" s="1"/>
      <c r="E97" s="1"/>
      <c r="F97" s="1" t="s">
        <v>97</v>
      </c>
      <c r="G97" s="4">
        <v>3229.46</v>
      </c>
      <c r="H97" s="5"/>
      <c r="I97" s="4">
        <v>0</v>
      </c>
      <c r="J97" s="5"/>
      <c r="K97" s="4">
        <f t="shared" si="14"/>
        <v>3229.46</v>
      </c>
      <c r="L97" s="5"/>
      <c r="M97" s="6">
        <f t="shared" si="15"/>
        <v>1</v>
      </c>
    </row>
    <row r="98" spans="1:13" ht="15" thickBot="1">
      <c r="A98" s="1"/>
      <c r="B98" s="1"/>
      <c r="C98" s="1"/>
      <c r="D98" s="1"/>
      <c r="E98" s="1"/>
      <c r="F98" s="1" t="s">
        <v>98</v>
      </c>
      <c r="G98" s="7">
        <v>0</v>
      </c>
      <c r="H98" s="5"/>
      <c r="I98" s="7">
        <v>0</v>
      </c>
      <c r="J98" s="5"/>
      <c r="K98" s="7">
        <f t="shared" si="14"/>
        <v>0</v>
      </c>
      <c r="L98" s="5"/>
      <c r="M98" s="8">
        <f t="shared" si="15"/>
        <v>0</v>
      </c>
    </row>
    <row r="99" spans="1:13" ht="13.5">
      <c r="A99" s="1"/>
      <c r="B99" s="1"/>
      <c r="C99" s="1"/>
      <c r="D99" s="1"/>
      <c r="E99" s="1" t="s">
        <v>99</v>
      </c>
      <c r="F99" s="1"/>
      <c r="G99" s="4">
        <f>ROUND(SUM(G92:G98),5)</f>
        <v>56777.57</v>
      </c>
      <c r="H99" s="5"/>
      <c r="I99" s="4">
        <f>ROUND(SUM(I92:I98),5)</f>
        <v>59830</v>
      </c>
      <c r="J99" s="5"/>
      <c r="K99" s="4">
        <f t="shared" si="14"/>
        <v>-3052.43</v>
      </c>
      <c r="L99" s="5"/>
      <c r="M99" s="6">
        <f t="shared" si="15"/>
        <v>0.94898</v>
      </c>
    </row>
    <row r="100" spans="1:13" ht="13.5">
      <c r="A100" s="1"/>
      <c r="B100" s="1"/>
      <c r="C100" s="1"/>
      <c r="D100" s="1"/>
      <c r="E100" s="1" t="s">
        <v>100</v>
      </c>
      <c r="F100" s="1"/>
      <c r="G100" s="4"/>
      <c r="H100" s="5"/>
      <c r="I100" s="4"/>
      <c r="J100" s="5"/>
      <c r="K100" s="4"/>
      <c r="L100" s="5"/>
      <c r="M100" s="6"/>
    </row>
    <row r="101" spans="1:13" ht="13.5">
      <c r="A101" s="1"/>
      <c r="B101" s="1"/>
      <c r="C101" s="1"/>
      <c r="D101" s="1"/>
      <c r="E101" s="1"/>
      <c r="F101" s="1" t="s">
        <v>101</v>
      </c>
      <c r="G101" s="4">
        <v>24643.96</v>
      </c>
      <c r="H101" s="5"/>
      <c r="I101" s="4">
        <v>22400</v>
      </c>
      <c r="J101" s="5"/>
      <c r="K101" s="4">
        <f aca="true" t="shared" si="16" ref="K101:K107">ROUND((G101-I101),5)</f>
        <v>2243.96</v>
      </c>
      <c r="L101" s="5"/>
      <c r="M101" s="6">
        <f aca="true" t="shared" si="17" ref="M101:M107">ROUND(IF(I101=0,IF(G101=0,0,1),G101/I101),5)</f>
        <v>1.10018</v>
      </c>
    </row>
    <row r="102" spans="1:13" ht="13.5">
      <c r="A102" s="1"/>
      <c r="B102" s="1"/>
      <c r="C102" s="1"/>
      <c r="D102" s="1"/>
      <c r="E102" s="1"/>
      <c r="F102" s="1" t="s">
        <v>102</v>
      </c>
      <c r="G102" s="4">
        <v>43560.43</v>
      </c>
      <c r="H102" s="5"/>
      <c r="I102" s="4">
        <v>36000</v>
      </c>
      <c r="J102" s="5"/>
      <c r="K102" s="4">
        <f t="shared" si="16"/>
        <v>7560.43</v>
      </c>
      <c r="L102" s="5"/>
      <c r="M102" s="6">
        <f t="shared" si="17"/>
        <v>1.21001</v>
      </c>
    </row>
    <row r="103" spans="1:13" ht="13.5">
      <c r="A103" s="1"/>
      <c r="B103" s="1"/>
      <c r="C103" s="1"/>
      <c r="D103" s="1"/>
      <c r="E103" s="1"/>
      <c r="F103" s="1" t="s">
        <v>103</v>
      </c>
      <c r="G103" s="4">
        <v>3850.06</v>
      </c>
      <c r="H103" s="5"/>
      <c r="I103" s="4">
        <v>9000</v>
      </c>
      <c r="J103" s="5"/>
      <c r="K103" s="4">
        <f t="shared" si="16"/>
        <v>-5149.94</v>
      </c>
      <c r="L103" s="5"/>
      <c r="M103" s="6">
        <f t="shared" si="17"/>
        <v>0.42778</v>
      </c>
    </row>
    <row r="104" spans="1:13" ht="13.5">
      <c r="A104" s="1"/>
      <c r="B104" s="1"/>
      <c r="C104" s="1"/>
      <c r="D104" s="1"/>
      <c r="E104" s="1"/>
      <c r="F104" s="1" t="s">
        <v>104</v>
      </c>
      <c r="G104" s="4">
        <v>18374.41</v>
      </c>
      <c r="H104" s="5"/>
      <c r="I104" s="4">
        <v>35200</v>
      </c>
      <c r="J104" s="5"/>
      <c r="K104" s="4">
        <f t="shared" si="16"/>
        <v>-16825.59</v>
      </c>
      <c r="L104" s="5"/>
      <c r="M104" s="6">
        <f t="shared" si="17"/>
        <v>0.522</v>
      </c>
    </row>
    <row r="105" spans="1:13" ht="13.5">
      <c r="A105" s="1"/>
      <c r="B105" s="1"/>
      <c r="C105" s="1"/>
      <c r="D105" s="1"/>
      <c r="E105" s="1"/>
      <c r="F105" s="1" t="s">
        <v>105</v>
      </c>
      <c r="G105" s="4">
        <v>0</v>
      </c>
      <c r="H105" s="5"/>
      <c r="I105" s="4">
        <v>0</v>
      </c>
      <c r="J105" s="5"/>
      <c r="K105" s="4">
        <f t="shared" si="16"/>
        <v>0</v>
      </c>
      <c r="L105" s="5"/>
      <c r="M105" s="6">
        <f t="shared" si="17"/>
        <v>0</v>
      </c>
    </row>
    <row r="106" spans="1:13" ht="15" thickBot="1">
      <c r="A106" s="1"/>
      <c r="B106" s="1"/>
      <c r="C106" s="1"/>
      <c r="D106" s="1"/>
      <c r="E106" s="1"/>
      <c r="F106" s="1" t="s">
        <v>106</v>
      </c>
      <c r="G106" s="7">
        <v>0</v>
      </c>
      <c r="H106" s="5"/>
      <c r="I106" s="7">
        <v>0</v>
      </c>
      <c r="J106" s="5"/>
      <c r="K106" s="7">
        <f t="shared" si="16"/>
        <v>0</v>
      </c>
      <c r="L106" s="5"/>
      <c r="M106" s="8">
        <f t="shared" si="17"/>
        <v>0</v>
      </c>
    </row>
    <row r="107" spans="1:13" ht="13.5">
      <c r="A107" s="1"/>
      <c r="B107" s="1"/>
      <c r="C107" s="1"/>
      <c r="D107" s="1"/>
      <c r="E107" s="1" t="s">
        <v>107</v>
      </c>
      <c r="F107" s="1"/>
      <c r="G107" s="4">
        <f>ROUND(SUM(G100:G106),5)</f>
        <v>90428.86</v>
      </c>
      <c r="H107" s="5"/>
      <c r="I107" s="4">
        <f>ROUND(SUM(I100:I106),5)</f>
        <v>102600</v>
      </c>
      <c r="J107" s="5"/>
      <c r="K107" s="4">
        <f t="shared" si="16"/>
        <v>-12171.14</v>
      </c>
      <c r="L107" s="5"/>
      <c r="M107" s="6">
        <f t="shared" si="17"/>
        <v>0.88137</v>
      </c>
    </row>
    <row r="108" spans="1:13" ht="13.5">
      <c r="A108" s="1"/>
      <c r="B108" s="1"/>
      <c r="C108" s="1"/>
      <c r="D108" s="1"/>
      <c r="E108" s="1" t="s">
        <v>108</v>
      </c>
      <c r="F108" s="1"/>
      <c r="G108" s="4"/>
      <c r="H108" s="5"/>
      <c r="I108" s="4"/>
      <c r="J108" s="5"/>
      <c r="K108" s="4"/>
      <c r="L108" s="5"/>
      <c r="M108" s="6"/>
    </row>
    <row r="109" spans="1:13" ht="13.5">
      <c r="A109" s="1"/>
      <c r="B109" s="1"/>
      <c r="C109" s="1"/>
      <c r="D109" s="1"/>
      <c r="E109" s="1"/>
      <c r="F109" s="1" t="s">
        <v>109</v>
      </c>
      <c r="G109" s="4">
        <v>19361.06</v>
      </c>
      <c r="H109" s="5"/>
      <c r="I109" s="4">
        <v>22400</v>
      </c>
      <c r="J109" s="5"/>
      <c r="K109" s="4">
        <f aca="true" t="shared" si="18" ref="K109:K115">ROUND((G109-I109),5)</f>
        <v>-3038.94</v>
      </c>
      <c r="L109" s="5"/>
      <c r="M109" s="6">
        <f aca="true" t="shared" si="19" ref="M109:M115">ROUND(IF(I109=0,IF(G109=0,0,1),G109/I109),5)</f>
        <v>0.86433</v>
      </c>
    </row>
    <row r="110" spans="1:13" ht="13.5">
      <c r="A110" s="1"/>
      <c r="B110" s="1"/>
      <c r="C110" s="1"/>
      <c r="D110" s="1"/>
      <c r="E110" s="1"/>
      <c r="F110" s="1" t="s">
        <v>110</v>
      </c>
      <c r="G110" s="4">
        <v>38754.71</v>
      </c>
      <c r="H110" s="5"/>
      <c r="I110" s="4">
        <v>36000</v>
      </c>
      <c r="J110" s="5"/>
      <c r="K110" s="4">
        <f t="shared" si="18"/>
        <v>2754.71</v>
      </c>
      <c r="L110" s="5"/>
      <c r="M110" s="6">
        <f t="shared" si="19"/>
        <v>1.07652</v>
      </c>
    </row>
    <row r="111" spans="1:13" ht="13.5">
      <c r="A111" s="1"/>
      <c r="B111" s="1"/>
      <c r="C111" s="1"/>
      <c r="D111" s="1"/>
      <c r="E111" s="1"/>
      <c r="F111" s="1" t="s">
        <v>111</v>
      </c>
      <c r="G111" s="4">
        <v>3500.66</v>
      </c>
      <c r="H111" s="5"/>
      <c r="I111" s="4">
        <v>7500</v>
      </c>
      <c r="J111" s="5"/>
      <c r="K111" s="4">
        <f t="shared" si="18"/>
        <v>-3999.34</v>
      </c>
      <c r="L111" s="5"/>
      <c r="M111" s="6">
        <f t="shared" si="19"/>
        <v>0.46675</v>
      </c>
    </row>
    <row r="112" spans="1:13" ht="13.5">
      <c r="A112" s="1"/>
      <c r="B112" s="1"/>
      <c r="C112" s="1"/>
      <c r="D112" s="1"/>
      <c r="E112" s="1"/>
      <c r="F112" s="1" t="s">
        <v>112</v>
      </c>
      <c r="G112" s="4">
        <v>9791.36</v>
      </c>
      <c r="H112" s="5"/>
      <c r="I112" s="4">
        <v>25600</v>
      </c>
      <c r="J112" s="5"/>
      <c r="K112" s="4">
        <f t="shared" si="18"/>
        <v>-15808.64</v>
      </c>
      <c r="L112" s="5"/>
      <c r="M112" s="6">
        <f t="shared" si="19"/>
        <v>0.38248</v>
      </c>
    </row>
    <row r="113" spans="1:13" ht="13.5">
      <c r="A113" s="1"/>
      <c r="B113" s="1"/>
      <c r="C113" s="1"/>
      <c r="D113" s="1"/>
      <c r="E113" s="1"/>
      <c r="F113" s="1" t="s">
        <v>113</v>
      </c>
      <c r="G113" s="4">
        <v>0</v>
      </c>
      <c r="H113" s="5"/>
      <c r="I113" s="4">
        <v>0</v>
      </c>
      <c r="J113" s="5"/>
      <c r="K113" s="4">
        <f t="shared" si="18"/>
        <v>0</v>
      </c>
      <c r="L113" s="5"/>
      <c r="M113" s="6">
        <f t="shared" si="19"/>
        <v>0</v>
      </c>
    </row>
    <row r="114" spans="1:13" ht="15" thickBot="1">
      <c r="A114" s="1"/>
      <c r="B114" s="1"/>
      <c r="C114" s="1"/>
      <c r="D114" s="1"/>
      <c r="E114" s="1"/>
      <c r="F114" s="1" t="s">
        <v>114</v>
      </c>
      <c r="G114" s="7">
        <v>0</v>
      </c>
      <c r="H114" s="5"/>
      <c r="I114" s="7">
        <v>0</v>
      </c>
      <c r="J114" s="5"/>
      <c r="K114" s="7">
        <f t="shared" si="18"/>
        <v>0</v>
      </c>
      <c r="L114" s="5"/>
      <c r="M114" s="8">
        <f t="shared" si="19"/>
        <v>0</v>
      </c>
    </row>
    <row r="115" spans="1:13" ht="13.5">
      <c r="A115" s="1"/>
      <c r="B115" s="1"/>
      <c r="C115" s="1"/>
      <c r="D115" s="1"/>
      <c r="E115" s="1" t="s">
        <v>115</v>
      </c>
      <c r="F115" s="1"/>
      <c r="G115" s="4">
        <f>ROUND(SUM(G108:G114),5)</f>
        <v>71407.79</v>
      </c>
      <c r="H115" s="5"/>
      <c r="I115" s="4">
        <f>ROUND(SUM(I108:I114),5)</f>
        <v>91500</v>
      </c>
      <c r="J115" s="5"/>
      <c r="K115" s="4">
        <f t="shared" si="18"/>
        <v>-20092.21</v>
      </c>
      <c r="L115" s="5"/>
      <c r="M115" s="6">
        <f t="shared" si="19"/>
        <v>0.78041</v>
      </c>
    </row>
    <row r="116" spans="1:13" ht="13.5">
      <c r="A116" s="1"/>
      <c r="B116" s="1"/>
      <c r="C116" s="1"/>
      <c r="D116" s="1"/>
      <c r="E116" s="1" t="s">
        <v>116</v>
      </c>
      <c r="F116" s="1"/>
      <c r="G116" s="4"/>
      <c r="H116" s="5"/>
      <c r="I116" s="4"/>
      <c r="J116" s="5"/>
      <c r="K116" s="4"/>
      <c r="L116" s="5"/>
      <c r="M116" s="6"/>
    </row>
    <row r="117" spans="1:13" ht="13.5">
      <c r="A117" s="1"/>
      <c r="B117" s="1"/>
      <c r="C117" s="1"/>
      <c r="D117" s="1"/>
      <c r="E117" s="1"/>
      <c r="F117" s="1" t="s">
        <v>117</v>
      </c>
      <c r="G117" s="4">
        <v>5612.75</v>
      </c>
      <c r="H117" s="5"/>
      <c r="I117" s="4">
        <v>6000</v>
      </c>
      <c r="J117" s="5"/>
      <c r="K117" s="4">
        <f>ROUND((G117-I117),5)</f>
        <v>-387.25</v>
      </c>
      <c r="L117" s="5"/>
      <c r="M117" s="6">
        <f>ROUND(IF(I117=0,IF(G117=0,0,1),G117/I117),5)</f>
        <v>0.93546</v>
      </c>
    </row>
    <row r="118" spans="1:13" ht="13.5">
      <c r="A118" s="1"/>
      <c r="B118" s="1"/>
      <c r="C118" s="1"/>
      <c r="D118" s="1"/>
      <c r="E118" s="1"/>
      <c r="F118" s="1" t="s">
        <v>118</v>
      </c>
      <c r="G118" s="4">
        <v>0</v>
      </c>
      <c r="H118" s="5"/>
      <c r="I118" s="4">
        <v>0</v>
      </c>
      <c r="J118" s="5"/>
      <c r="K118" s="4">
        <f>ROUND((G118-I118),5)</f>
        <v>0</v>
      </c>
      <c r="L118" s="5"/>
      <c r="M118" s="6">
        <f>ROUND(IF(I118=0,IF(G118=0,0,1),G118/I118),5)</f>
        <v>0</v>
      </c>
    </row>
    <row r="119" spans="1:13" ht="13.5">
      <c r="A119" s="1"/>
      <c r="B119" s="1"/>
      <c r="C119" s="1"/>
      <c r="D119" s="1"/>
      <c r="E119" s="1"/>
      <c r="F119" s="1" t="s">
        <v>119</v>
      </c>
      <c r="G119" s="4">
        <v>0</v>
      </c>
      <c r="H119" s="5"/>
      <c r="I119" s="4">
        <v>0</v>
      </c>
      <c r="J119" s="5"/>
      <c r="K119" s="4">
        <f>ROUND((G119-I119),5)</f>
        <v>0</v>
      </c>
      <c r="L119" s="5"/>
      <c r="M119" s="6">
        <f>ROUND(IF(I119=0,IF(G119=0,0,1),G119/I119),5)</f>
        <v>0</v>
      </c>
    </row>
    <row r="120" spans="1:13" ht="15" thickBot="1">
      <c r="A120" s="1"/>
      <c r="B120" s="1"/>
      <c r="C120" s="1"/>
      <c r="D120" s="1"/>
      <c r="E120" s="1"/>
      <c r="F120" s="1" t="s">
        <v>120</v>
      </c>
      <c r="G120" s="7">
        <v>0</v>
      </c>
      <c r="H120" s="5"/>
      <c r="I120" s="7">
        <v>0</v>
      </c>
      <c r="J120" s="5"/>
      <c r="K120" s="7">
        <f>ROUND((G120-I120),5)</f>
        <v>0</v>
      </c>
      <c r="L120" s="5"/>
      <c r="M120" s="8">
        <f>ROUND(IF(I120=0,IF(G120=0,0,1),G120/I120),5)</f>
        <v>0</v>
      </c>
    </row>
    <row r="121" spans="1:13" ht="13.5">
      <c r="A121" s="1"/>
      <c r="B121" s="1"/>
      <c r="C121" s="1"/>
      <c r="D121" s="1"/>
      <c r="E121" s="1" t="s">
        <v>121</v>
      </c>
      <c r="F121" s="1"/>
      <c r="G121" s="4">
        <f>ROUND(SUM(G116:G120),5)</f>
        <v>5612.75</v>
      </c>
      <c r="H121" s="5"/>
      <c r="I121" s="4">
        <f>ROUND(SUM(I116:I120),5)</f>
        <v>6000</v>
      </c>
      <c r="J121" s="5"/>
      <c r="K121" s="4">
        <f>ROUND((G121-I121),5)</f>
        <v>-387.25</v>
      </c>
      <c r="L121" s="5"/>
      <c r="M121" s="6">
        <f>ROUND(IF(I121=0,IF(G121=0,0,1),G121/I121),5)</f>
        <v>0.93546</v>
      </c>
    </row>
    <row r="122" spans="1:13" ht="13.5">
      <c r="A122" s="1"/>
      <c r="B122" s="1"/>
      <c r="C122" s="1"/>
      <c r="D122" s="1"/>
      <c r="E122" s="1" t="s">
        <v>122</v>
      </c>
      <c r="F122" s="1"/>
      <c r="G122" s="4"/>
      <c r="H122" s="5"/>
      <c r="I122" s="4"/>
      <c r="J122" s="5"/>
      <c r="K122" s="4"/>
      <c r="L122" s="5"/>
      <c r="M122" s="6"/>
    </row>
    <row r="123" spans="1:13" ht="13.5">
      <c r="A123" s="1"/>
      <c r="B123" s="1"/>
      <c r="C123" s="1"/>
      <c r="D123" s="1"/>
      <c r="E123" s="1"/>
      <c r="F123" s="1" t="s">
        <v>123</v>
      </c>
      <c r="G123" s="4">
        <v>0</v>
      </c>
      <c r="H123" s="5"/>
      <c r="I123" s="4">
        <v>0</v>
      </c>
      <c r="J123" s="5"/>
      <c r="K123" s="4">
        <f aca="true" t="shared" si="20" ref="K123:K129">ROUND((G123-I123),5)</f>
        <v>0</v>
      </c>
      <c r="L123" s="5"/>
      <c r="M123" s="6">
        <f aca="true" t="shared" si="21" ref="M123:M129">ROUND(IF(I123=0,IF(G123=0,0,1),G123/I123),5)</f>
        <v>0</v>
      </c>
    </row>
    <row r="124" spans="1:13" ht="13.5">
      <c r="A124" s="1"/>
      <c r="B124" s="1"/>
      <c r="C124" s="1"/>
      <c r="D124" s="1"/>
      <c r="E124" s="1"/>
      <c r="F124" s="1" t="s">
        <v>124</v>
      </c>
      <c r="G124" s="4">
        <v>0</v>
      </c>
      <c r="H124" s="5"/>
      <c r="I124" s="4">
        <v>0</v>
      </c>
      <c r="J124" s="5"/>
      <c r="K124" s="4">
        <f t="shared" si="20"/>
        <v>0</v>
      </c>
      <c r="L124" s="5"/>
      <c r="M124" s="6">
        <f t="shared" si="21"/>
        <v>0</v>
      </c>
    </row>
    <row r="125" spans="1:13" ht="13.5">
      <c r="A125" s="1"/>
      <c r="B125" s="1"/>
      <c r="C125" s="1"/>
      <c r="D125" s="1"/>
      <c r="E125" s="1"/>
      <c r="F125" s="1" t="s">
        <v>125</v>
      </c>
      <c r="G125" s="4">
        <v>12621.07</v>
      </c>
      <c r="H125" s="5"/>
      <c r="I125" s="4">
        <v>14500</v>
      </c>
      <c r="J125" s="5"/>
      <c r="K125" s="4">
        <f t="shared" si="20"/>
        <v>-1878.93</v>
      </c>
      <c r="L125" s="5"/>
      <c r="M125" s="6">
        <f t="shared" si="21"/>
        <v>0.87042</v>
      </c>
    </row>
    <row r="126" spans="1:13" ht="13.5">
      <c r="A126" s="1"/>
      <c r="B126" s="1"/>
      <c r="C126" s="1"/>
      <c r="D126" s="1"/>
      <c r="E126" s="1"/>
      <c r="F126" s="1" t="s">
        <v>126</v>
      </c>
      <c r="G126" s="4">
        <v>1084.18</v>
      </c>
      <c r="H126" s="5"/>
      <c r="I126" s="4">
        <v>10000</v>
      </c>
      <c r="J126" s="5"/>
      <c r="K126" s="4">
        <f t="shared" si="20"/>
        <v>-8915.82</v>
      </c>
      <c r="L126" s="5"/>
      <c r="M126" s="6">
        <f t="shared" si="21"/>
        <v>0.10842</v>
      </c>
    </row>
    <row r="127" spans="1:13" ht="13.5">
      <c r="A127" s="1"/>
      <c r="B127" s="1"/>
      <c r="C127" s="1"/>
      <c r="D127" s="1"/>
      <c r="E127" s="1"/>
      <c r="F127" s="1" t="s">
        <v>127</v>
      </c>
      <c r="G127" s="4">
        <v>225.08</v>
      </c>
      <c r="H127" s="5"/>
      <c r="I127" s="4">
        <v>0</v>
      </c>
      <c r="J127" s="5"/>
      <c r="K127" s="4">
        <f t="shared" si="20"/>
        <v>225.08</v>
      </c>
      <c r="L127" s="5"/>
      <c r="M127" s="6">
        <f t="shared" si="21"/>
        <v>1</v>
      </c>
    </row>
    <row r="128" spans="1:13" ht="15" thickBot="1">
      <c r="A128" s="1"/>
      <c r="B128" s="1"/>
      <c r="C128" s="1"/>
      <c r="D128" s="1"/>
      <c r="E128" s="1"/>
      <c r="F128" s="1" t="s">
        <v>128</v>
      </c>
      <c r="G128" s="7">
        <v>0</v>
      </c>
      <c r="H128" s="5"/>
      <c r="I128" s="7">
        <v>0</v>
      </c>
      <c r="J128" s="5"/>
      <c r="K128" s="7">
        <f t="shared" si="20"/>
        <v>0</v>
      </c>
      <c r="L128" s="5"/>
      <c r="M128" s="8">
        <f t="shared" si="21"/>
        <v>0</v>
      </c>
    </row>
    <row r="129" spans="1:13" ht="13.5">
      <c r="A129" s="1"/>
      <c r="B129" s="1"/>
      <c r="C129" s="1"/>
      <c r="D129" s="1"/>
      <c r="E129" s="1" t="s">
        <v>129</v>
      </c>
      <c r="F129" s="1"/>
      <c r="G129" s="4">
        <f>ROUND(SUM(G122:G128),5)</f>
        <v>13930.33</v>
      </c>
      <c r="H129" s="5"/>
      <c r="I129" s="4">
        <f>ROUND(SUM(I122:I128),5)</f>
        <v>24500</v>
      </c>
      <c r="J129" s="5"/>
      <c r="K129" s="4">
        <f t="shared" si="20"/>
        <v>-10569.67</v>
      </c>
      <c r="L129" s="5"/>
      <c r="M129" s="6">
        <f t="shared" si="21"/>
        <v>0.56858</v>
      </c>
    </row>
    <row r="130" spans="1:13" ht="13.5">
      <c r="A130" s="1"/>
      <c r="B130" s="1"/>
      <c r="C130" s="1"/>
      <c r="D130" s="1"/>
      <c r="E130" s="1" t="s">
        <v>130</v>
      </c>
      <c r="F130" s="1"/>
      <c r="G130" s="4"/>
      <c r="H130" s="5"/>
      <c r="I130" s="4"/>
      <c r="J130" s="5"/>
      <c r="K130" s="4"/>
      <c r="L130" s="5"/>
      <c r="M130" s="6"/>
    </row>
    <row r="131" spans="1:13" ht="13.5">
      <c r="A131" s="1"/>
      <c r="B131" s="1"/>
      <c r="C131" s="1"/>
      <c r="D131" s="1"/>
      <c r="E131" s="1"/>
      <c r="F131" s="1" t="s">
        <v>131</v>
      </c>
      <c r="G131" s="4">
        <v>7159.75</v>
      </c>
      <c r="H131" s="5"/>
      <c r="I131" s="4">
        <v>7500</v>
      </c>
      <c r="J131" s="5"/>
      <c r="K131" s="4">
        <f aca="true" t="shared" si="22" ref="K131:K140">ROUND((G131-I131),5)</f>
        <v>-340.25</v>
      </c>
      <c r="L131" s="5"/>
      <c r="M131" s="6">
        <f aca="true" t="shared" si="23" ref="M131:M140">ROUND(IF(I131=0,IF(G131=0,0,1),G131/I131),5)</f>
        <v>0.95463</v>
      </c>
    </row>
    <row r="132" spans="1:13" ht="13.5">
      <c r="A132" s="1"/>
      <c r="B132" s="1"/>
      <c r="C132" s="1"/>
      <c r="D132" s="1"/>
      <c r="E132" s="1"/>
      <c r="F132" s="1" t="s">
        <v>132</v>
      </c>
      <c r="G132" s="4">
        <v>0</v>
      </c>
      <c r="H132" s="5"/>
      <c r="I132" s="4">
        <v>0</v>
      </c>
      <c r="J132" s="5"/>
      <c r="K132" s="4">
        <f t="shared" si="22"/>
        <v>0</v>
      </c>
      <c r="L132" s="5"/>
      <c r="M132" s="6">
        <f t="shared" si="23"/>
        <v>0</v>
      </c>
    </row>
    <row r="133" spans="1:13" ht="13.5">
      <c r="A133" s="1"/>
      <c r="B133" s="1"/>
      <c r="C133" s="1"/>
      <c r="D133" s="1"/>
      <c r="E133" s="1"/>
      <c r="F133" s="1" t="s">
        <v>133</v>
      </c>
      <c r="G133" s="4">
        <v>0</v>
      </c>
      <c r="H133" s="5"/>
      <c r="I133" s="4">
        <v>0</v>
      </c>
      <c r="J133" s="5"/>
      <c r="K133" s="4">
        <f t="shared" si="22"/>
        <v>0</v>
      </c>
      <c r="L133" s="5"/>
      <c r="M133" s="6">
        <f t="shared" si="23"/>
        <v>0</v>
      </c>
    </row>
    <row r="134" spans="1:13" ht="13.5">
      <c r="A134" s="1"/>
      <c r="B134" s="1"/>
      <c r="C134" s="1"/>
      <c r="D134" s="1"/>
      <c r="E134" s="1"/>
      <c r="F134" s="1" t="s">
        <v>134</v>
      </c>
      <c r="G134" s="4">
        <v>3890.94</v>
      </c>
      <c r="H134" s="5"/>
      <c r="I134" s="4">
        <v>3500</v>
      </c>
      <c r="J134" s="5"/>
      <c r="K134" s="4">
        <f t="shared" si="22"/>
        <v>390.94</v>
      </c>
      <c r="L134" s="5"/>
      <c r="M134" s="6">
        <f t="shared" si="23"/>
        <v>1.1117</v>
      </c>
    </row>
    <row r="135" spans="1:13" ht="13.5">
      <c r="A135" s="1"/>
      <c r="B135" s="1"/>
      <c r="C135" s="1"/>
      <c r="D135" s="1"/>
      <c r="E135" s="1"/>
      <c r="F135" s="1" t="s">
        <v>135</v>
      </c>
      <c r="G135" s="4">
        <v>3058.56</v>
      </c>
      <c r="H135" s="5"/>
      <c r="I135" s="4">
        <v>3058.56</v>
      </c>
      <c r="J135" s="5"/>
      <c r="K135" s="4">
        <f t="shared" si="22"/>
        <v>0</v>
      </c>
      <c r="L135" s="5"/>
      <c r="M135" s="6">
        <f t="shared" si="23"/>
        <v>1</v>
      </c>
    </row>
    <row r="136" spans="1:13" ht="13.5">
      <c r="A136" s="1"/>
      <c r="B136" s="1"/>
      <c r="C136" s="1"/>
      <c r="D136" s="1"/>
      <c r="E136" s="1"/>
      <c r="F136" s="1" t="s">
        <v>136</v>
      </c>
      <c r="G136" s="4">
        <v>569.2</v>
      </c>
      <c r="H136" s="5"/>
      <c r="I136" s="4">
        <v>532.2</v>
      </c>
      <c r="J136" s="5"/>
      <c r="K136" s="4">
        <f t="shared" si="22"/>
        <v>37</v>
      </c>
      <c r="L136" s="5"/>
      <c r="M136" s="6">
        <f t="shared" si="23"/>
        <v>1.06952</v>
      </c>
    </row>
    <row r="137" spans="1:13" ht="13.5">
      <c r="A137" s="1"/>
      <c r="B137" s="1"/>
      <c r="C137" s="1"/>
      <c r="D137" s="1"/>
      <c r="E137" s="1"/>
      <c r="F137" s="1" t="s">
        <v>137</v>
      </c>
      <c r="G137" s="4">
        <v>2500</v>
      </c>
      <c r="H137" s="5"/>
      <c r="I137" s="4">
        <v>2500</v>
      </c>
      <c r="J137" s="5"/>
      <c r="K137" s="4">
        <f t="shared" si="22"/>
        <v>0</v>
      </c>
      <c r="L137" s="5"/>
      <c r="M137" s="6">
        <f t="shared" si="23"/>
        <v>1</v>
      </c>
    </row>
    <row r="138" spans="1:13" ht="13.5">
      <c r="A138" s="1"/>
      <c r="B138" s="1"/>
      <c r="C138" s="1"/>
      <c r="D138" s="1"/>
      <c r="E138" s="1"/>
      <c r="F138" s="1" t="s">
        <v>138</v>
      </c>
      <c r="G138" s="4">
        <v>6992.35</v>
      </c>
      <c r="H138" s="5"/>
      <c r="I138" s="4">
        <v>7500</v>
      </c>
      <c r="J138" s="5"/>
      <c r="K138" s="4">
        <f t="shared" si="22"/>
        <v>-507.65</v>
      </c>
      <c r="L138" s="5"/>
      <c r="M138" s="6">
        <f t="shared" si="23"/>
        <v>0.93231</v>
      </c>
    </row>
    <row r="139" spans="1:13" ht="15" thickBot="1">
      <c r="A139" s="1"/>
      <c r="B139" s="1"/>
      <c r="C139" s="1"/>
      <c r="D139" s="1"/>
      <c r="E139" s="1"/>
      <c r="F139" s="1" t="s">
        <v>139</v>
      </c>
      <c r="G139" s="7">
        <v>0</v>
      </c>
      <c r="H139" s="5"/>
      <c r="I139" s="7">
        <v>0</v>
      </c>
      <c r="J139" s="5"/>
      <c r="K139" s="7">
        <f t="shared" si="22"/>
        <v>0</v>
      </c>
      <c r="L139" s="5"/>
      <c r="M139" s="8">
        <f t="shared" si="23"/>
        <v>0</v>
      </c>
    </row>
    <row r="140" spans="1:13" ht="13.5">
      <c r="A140" s="1"/>
      <c r="B140" s="1"/>
      <c r="C140" s="1"/>
      <c r="D140" s="1"/>
      <c r="E140" s="1" t="s">
        <v>140</v>
      </c>
      <c r="F140" s="1"/>
      <c r="G140" s="4">
        <f>ROUND(SUM(G130:G139),5)</f>
        <v>24170.8</v>
      </c>
      <c r="H140" s="5"/>
      <c r="I140" s="4">
        <f>ROUND(SUM(I130:I139),5)</f>
        <v>24590.76</v>
      </c>
      <c r="J140" s="5"/>
      <c r="K140" s="4">
        <f t="shared" si="22"/>
        <v>-419.96</v>
      </c>
      <c r="L140" s="5"/>
      <c r="M140" s="6">
        <f t="shared" si="23"/>
        <v>0.98292</v>
      </c>
    </row>
    <row r="141" spans="1:13" ht="13.5">
      <c r="A141" s="1"/>
      <c r="B141" s="1"/>
      <c r="C141" s="1"/>
      <c r="D141" s="1"/>
      <c r="E141" s="1" t="s">
        <v>141</v>
      </c>
      <c r="F141" s="1"/>
      <c r="G141" s="4"/>
      <c r="H141" s="5"/>
      <c r="I141" s="4"/>
      <c r="J141" s="5"/>
      <c r="K141" s="4"/>
      <c r="L141" s="5"/>
      <c r="M141" s="6"/>
    </row>
    <row r="142" spans="1:13" ht="13.5">
      <c r="A142" s="1"/>
      <c r="B142" s="1"/>
      <c r="C142" s="1"/>
      <c r="D142" s="1"/>
      <c r="E142" s="1"/>
      <c r="F142" s="1" t="s">
        <v>142</v>
      </c>
      <c r="G142" s="4">
        <v>3050</v>
      </c>
      <c r="H142" s="5"/>
      <c r="I142" s="4">
        <v>6000</v>
      </c>
      <c r="J142" s="5"/>
      <c r="K142" s="4">
        <f>ROUND((G142-I142),5)</f>
        <v>-2950</v>
      </c>
      <c r="L142" s="5"/>
      <c r="M142" s="6">
        <f>ROUND(IF(I142=0,IF(G142=0,0,1),G142/I142),5)</f>
        <v>0.50833</v>
      </c>
    </row>
    <row r="143" spans="1:13" ht="13.5">
      <c r="A143" s="1"/>
      <c r="B143" s="1"/>
      <c r="C143" s="1"/>
      <c r="D143" s="1"/>
      <c r="E143" s="1"/>
      <c r="F143" s="1" t="s">
        <v>143</v>
      </c>
      <c r="G143" s="4">
        <v>3252.39</v>
      </c>
      <c r="H143" s="5"/>
      <c r="I143" s="4">
        <v>1000</v>
      </c>
      <c r="J143" s="5"/>
      <c r="K143" s="4">
        <f>ROUND((G143-I143),5)</f>
        <v>2252.39</v>
      </c>
      <c r="L143" s="5"/>
      <c r="M143" s="6">
        <f>ROUND(IF(I143=0,IF(G143=0,0,1),G143/I143),5)</f>
        <v>3.25239</v>
      </c>
    </row>
    <row r="144" spans="1:13" ht="13.5">
      <c r="A144" s="1"/>
      <c r="B144" s="1"/>
      <c r="C144" s="1"/>
      <c r="D144" s="1"/>
      <c r="E144" s="1"/>
      <c r="F144" s="1" t="s">
        <v>144</v>
      </c>
      <c r="G144" s="4">
        <v>330</v>
      </c>
      <c r="H144" s="5"/>
      <c r="I144" s="4">
        <v>0</v>
      </c>
      <c r="J144" s="5"/>
      <c r="K144" s="4">
        <f>ROUND((G144-I144),5)</f>
        <v>330</v>
      </c>
      <c r="L144" s="5"/>
      <c r="M144" s="6">
        <f>ROUND(IF(I144=0,IF(G144=0,0,1),G144/I144),5)</f>
        <v>1</v>
      </c>
    </row>
    <row r="145" spans="1:13" ht="15" thickBot="1">
      <c r="A145" s="1"/>
      <c r="B145" s="1"/>
      <c r="C145" s="1"/>
      <c r="D145" s="1"/>
      <c r="E145" s="1"/>
      <c r="F145" s="1" t="s">
        <v>145</v>
      </c>
      <c r="G145" s="7">
        <v>704.5</v>
      </c>
      <c r="H145" s="5"/>
      <c r="I145" s="7">
        <v>0</v>
      </c>
      <c r="J145" s="5"/>
      <c r="K145" s="7">
        <f>ROUND((G145-I145),5)</f>
        <v>704.5</v>
      </c>
      <c r="L145" s="5"/>
      <c r="M145" s="8">
        <f>ROUND(IF(I145=0,IF(G145=0,0,1),G145/I145),5)</f>
        <v>1</v>
      </c>
    </row>
    <row r="146" spans="1:13" ht="13.5">
      <c r="A146" s="1"/>
      <c r="B146" s="1"/>
      <c r="C146" s="1"/>
      <c r="D146" s="1"/>
      <c r="E146" s="1" t="s">
        <v>146</v>
      </c>
      <c r="F146" s="1"/>
      <c r="G146" s="4">
        <f>ROUND(SUM(G141:G145),5)</f>
        <v>7336.89</v>
      </c>
      <c r="H146" s="5"/>
      <c r="I146" s="4">
        <f>ROUND(SUM(I141:I145),5)</f>
        <v>7000</v>
      </c>
      <c r="J146" s="5"/>
      <c r="K146" s="4">
        <f>ROUND((G146-I146),5)</f>
        <v>336.89</v>
      </c>
      <c r="L146" s="5"/>
      <c r="M146" s="6">
        <f>ROUND(IF(I146=0,IF(G146=0,0,1),G146/I146),5)</f>
        <v>1.04813</v>
      </c>
    </row>
    <row r="147" spans="1:13" ht="13.5">
      <c r="A147" s="1"/>
      <c r="B147" s="1"/>
      <c r="C147" s="1"/>
      <c r="D147" s="1"/>
      <c r="E147" s="1" t="s">
        <v>147</v>
      </c>
      <c r="F147" s="1"/>
      <c r="G147" s="4"/>
      <c r="H147" s="5"/>
      <c r="I147" s="4"/>
      <c r="J147" s="5"/>
      <c r="K147" s="4"/>
      <c r="L147" s="5"/>
      <c r="M147" s="6"/>
    </row>
    <row r="148" spans="1:13" ht="13.5">
      <c r="A148" s="1"/>
      <c r="B148" s="1"/>
      <c r="C148" s="1"/>
      <c r="D148" s="1"/>
      <c r="E148" s="1"/>
      <c r="F148" s="1" t="s">
        <v>148</v>
      </c>
      <c r="G148" s="4">
        <v>296.19</v>
      </c>
      <c r="H148" s="5"/>
      <c r="I148" s="4">
        <v>0</v>
      </c>
      <c r="J148" s="5"/>
      <c r="K148" s="4">
        <f aca="true" t="shared" si="24" ref="K148:K153">ROUND((G148-I148),5)</f>
        <v>296.19</v>
      </c>
      <c r="L148" s="5"/>
      <c r="M148" s="6">
        <f aca="true" t="shared" si="25" ref="M148:M153">ROUND(IF(I148=0,IF(G148=0,0,1),G148/I148),5)</f>
        <v>1</v>
      </c>
    </row>
    <row r="149" spans="1:13" ht="15" thickBot="1">
      <c r="A149" s="1"/>
      <c r="B149" s="1"/>
      <c r="C149" s="1"/>
      <c r="D149" s="1"/>
      <c r="E149" s="1"/>
      <c r="F149" s="1" t="s">
        <v>149</v>
      </c>
      <c r="G149" s="9">
        <v>0</v>
      </c>
      <c r="H149" s="5"/>
      <c r="I149" s="9">
        <v>0</v>
      </c>
      <c r="J149" s="5"/>
      <c r="K149" s="9">
        <f t="shared" si="24"/>
        <v>0</v>
      </c>
      <c r="L149" s="5"/>
      <c r="M149" s="10">
        <f t="shared" si="25"/>
        <v>0</v>
      </c>
    </row>
    <row r="150" spans="1:13" ht="15" thickBot="1">
      <c r="A150" s="1"/>
      <c r="B150" s="1"/>
      <c r="C150" s="1"/>
      <c r="D150" s="1"/>
      <c r="E150" s="1" t="s">
        <v>150</v>
      </c>
      <c r="F150" s="1"/>
      <c r="G150" s="11">
        <f>ROUND(SUM(G147:G149),5)</f>
        <v>296.19</v>
      </c>
      <c r="H150" s="5"/>
      <c r="I150" s="11">
        <f>ROUND(SUM(I147:I149),5)</f>
        <v>0</v>
      </c>
      <c r="J150" s="5"/>
      <c r="K150" s="11">
        <f t="shared" si="24"/>
        <v>296.19</v>
      </c>
      <c r="L150" s="5"/>
      <c r="M150" s="12">
        <f t="shared" si="25"/>
        <v>1</v>
      </c>
    </row>
    <row r="151" spans="1:13" ht="15" thickBot="1">
      <c r="A151" s="1"/>
      <c r="B151" s="1"/>
      <c r="C151" s="1"/>
      <c r="D151" s="1" t="s">
        <v>151</v>
      </c>
      <c r="E151" s="1"/>
      <c r="F151" s="1"/>
      <c r="G151" s="11">
        <f>SUM(G150,G146,G140,G129,G121,G115,G107,G99,G91,G79,G69)</f>
        <v>357620.57</v>
      </c>
      <c r="H151" s="5"/>
      <c r="I151" s="11">
        <f>ROUND(I61+I69+I79+I91+I99+I107+I115+I121+I129+I140+I146+I150,5)</f>
        <v>401603.76</v>
      </c>
      <c r="J151" s="5"/>
      <c r="K151" s="11">
        <f t="shared" si="24"/>
        <v>-43983.19</v>
      </c>
      <c r="L151" s="5"/>
      <c r="M151" s="12">
        <f t="shared" si="25"/>
        <v>0.89048</v>
      </c>
    </row>
    <row r="152" spans="1:13" ht="15" thickBot="1">
      <c r="A152" s="1"/>
      <c r="B152" s="1" t="s">
        <v>152</v>
      </c>
      <c r="C152" s="1"/>
      <c r="D152" s="1"/>
      <c r="E152" s="1"/>
      <c r="F152" s="1"/>
      <c r="G152" s="11">
        <f>SUM(G59-G151)</f>
        <v>107991.43</v>
      </c>
      <c r="H152" s="5"/>
      <c r="I152" s="11">
        <f>ROUND(I3+I60-I151,5)</f>
        <v>67596.24</v>
      </c>
      <c r="J152" s="5"/>
      <c r="K152" s="11">
        <f t="shared" si="24"/>
        <v>40395.19</v>
      </c>
      <c r="L152" s="5"/>
      <c r="M152" s="12">
        <f t="shared" si="25"/>
        <v>1.5976</v>
      </c>
    </row>
    <row r="153" spans="1:13" ht="15" thickBot="1">
      <c r="A153" s="1" t="s">
        <v>153</v>
      </c>
      <c r="B153" s="1"/>
      <c r="C153" s="1"/>
      <c r="D153" s="1"/>
      <c r="E153" s="1"/>
      <c r="F153" s="1"/>
      <c r="G153" s="15">
        <f>G152</f>
        <v>107991.43</v>
      </c>
      <c r="H153" s="1"/>
      <c r="I153" s="15">
        <f>I152</f>
        <v>67596.24</v>
      </c>
      <c r="J153" s="1"/>
      <c r="K153" s="15">
        <f t="shared" si="24"/>
        <v>40395.19</v>
      </c>
      <c r="L153" s="1"/>
      <c r="M153" s="16">
        <f t="shared" si="25"/>
        <v>1.5976</v>
      </c>
    </row>
    <row r="154" ht="15" thickTop="1"/>
  </sheetData>
  <sheetProtection/>
  <printOptions/>
  <pageMargins left="0.7" right="0.7" top="1" bottom="0.75" header="0.3" footer="0.3"/>
  <pageSetup horizontalDpi="600" verticalDpi="600" orientation="portrait"/>
  <headerFooter alignWithMargins="0">
    <oddHeader>&amp;L&amp;"-,Bold"&amp;9 6:24 PM
 12/06/11
 Cash Basis&amp;C&amp;"-,Bold"&amp;12 APA California 2011 Conference
 Profit &amp;&amp; Loss Budget vs. Actual
 July 1, 2010 through December 6,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3" sqref="H3"/>
    </sheetView>
  </sheetViews>
  <sheetFormatPr defaultColWidth="8.8515625" defaultRowHeight="15"/>
  <cols>
    <col min="1" max="3" width="3.00390625" style="1" customWidth="1"/>
    <col min="4" max="4" width="19.7109375" style="1" customWidth="1"/>
    <col min="5" max="5" width="8.7109375" style="26" bestFit="1" customWidth="1"/>
  </cols>
  <sheetData>
    <row r="1" spans="1:5" s="30" customFormat="1" ht="15" thickBot="1">
      <c r="A1" s="28"/>
      <c r="B1" s="28"/>
      <c r="C1" s="28"/>
      <c r="D1" s="28"/>
      <c r="E1" s="29" t="s">
        <v>155</v>
      </c>
    </row>
    <row r="2" spans="1:5" ht="15" thickTop="1">
      <c r="A2" s="1" t="s">
        <v>156</v>
      </c>
      <c r="E2" s="4"/>
    </row>
    <row r="3" spans="2:5" ht="13.5">
      <c r="B3" s="1" t="s">
        <v>157</v>
      </c>
      <c r="E3" s="4"/>
    </row>
    <row r="4" spans="3:5" ht="13.5">
      <c r="C4" s="1" t="s">
        <v>158</v>
      </c>
      <c r="E4" s="4"/>
    </row>
    <row r="5" spans="4:5" ht="15" thickBot="1">
      <c r="D5" s="1" t="s">
        <v>159</v>
      </c>
      <c r="E5" s="7">
        <v>122741.43</v>
      </c>
    </row>
    <row r="6" spans="3:5" ht="13.5">
      <c r="C6" s="1" t="s">
        <v>160</v>
      </c>
      <c r="E6" s="4">
        <f>ROUND(SUM(E4:E5),5)</f>
        <v>122741.43</v>
      </c>
    </row>
    <row r="7" spans="3:5" ht="30" customHeight="1">
      <c r="C7" s="1" t="s">
        <v>161</v>
      </c>
      <c r="E7" s="4"/>
    </row>
    <row r="8" spans="4:5" ht="15" thickBot="1">
      <c r="D8" s="1" t="s">
        <v>161</v>
      </c>
      <c r="E8" s="9">
        <v>250</v>
      </c>
    </row>
    <row r="9" spans="3:5" ht="15" thickBot="1">
      <c r="C9" s="1" t="s">
        <v>162</v>
      </c>
      <c r="E9" s="11">
        <f>ROUND(SUM(E7:E8),5)</f>
        <v>250</v>
      </c>
    </row>
    <row r="10" spans="2:5" ht="30" customHeight="1" thickBot="1">
      <c r="B10" s="1" t="s">
        <v>163</v>
      </c>
      <c r="E10" s="11">
        <f>ROUND(E3+E6+E9,5)</f>
        <v>122991.43</v>
      </c>
    </row>
    <row r="11" spans="1:5" s="27" customFormat="1" ht="30" customHeight="1" thickBot="1">
      <c r="A11" s="1" t="s">
        <v>164</v>
      </c>
      <c r="B11" s="1"/>
      <c r="C11" s="1"/>
      <c r="D11" s="1"/>
      <c r="E11" s="15">
        <f>ROUND(E2+E10,5)</f>
        <v>122991.43</v>
      </c>
    </row>
    <row r="12" spans="1:5" ht="31.5" customHeight="1" thickTop="1">
      <c r="A12" s="1" t="s">
        <v>165</v>
      </c>
      <c r="E12" s="4"/>
    </row>
    <row r="13" spans="2:5" ht="13.5">
      <c r="B13" s="1" t="s">
        <v>166</v>
      </c>
      <c r="E13" s="4"/>
    </row>
    <row r="14" spans="3:5" ht="13.5">
      <c r="C14" s="1" t="s">
        <v>167</v>
      </c>
      <c r="E14" s="4">
        <v>15000</v>
      </c>
    </row>
    <row r="15" spans="3:5" ht="15" thickBot="1">
      <c r="C15" s="31" t="s">
        <v>153</v>
      </c>
      <c r="D15" s="31"/>
      <c r="E15" s="32">
        <v>107991.43</v>
      </c>
    </row>
    <row r="16" spans="2:5" ht="15" thickBot="1">
      <c r="B16" s="1" t="s">
        <v>168</v>
      </c>
      <c r="E16" s="11">
        <f>ROUND(SUM(E13:E15),5)</f>
        <v>122991.43</v>
      </c>
    </row>
    <row r="17" spans="1:5" s="27" customFormat="1" ht="30" customHeight="1" thickBot="1">
      <c r="A17" s="1" t="s">
        <v>169</v>
      </c>
      <c r="B17" s="1"/>
      <c r="C17" s="1"/>
      <c r="D17" s="1"/>
      <c r="E17" s="15">
        <f>ROUND(E12+E16,5)</f>
        <v>122991.43</v>
      </c>
    </row>
    <row r="18" ht="15" thickTop="1"/>
  </sheetData>
  <sheetProtection/>
  <printOptions horizontalCentered="1"/>
  <pageMargins left="0.7" right="0.7" top="1" bottom="0.75" header="0.25" footer="0.3"/>
  <pageSetup horizontalDpi="600" verticalDpi="600" orientation="portrait"/>
  <headerFooter alignWithMargins="0">
    <oddHeader>&amp;L&amp;"Arial,Bold"&amp;8 10:31 AM
&amp;"Arial,Bold"&amp;8 12/09/11
&amp;"Arial,Bold"&amp;8 Cash Basis&amp;C&amp;"Arial,Bold"&amp;12 APA California 2011 Conference
&amp;"Arial,Bold"&amp;14 Balance Sheet
&amp;"Arial,Bold"&amp;10 As of December 9,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Lauren Silva </cp:lastModifiedBy>
  <cp:lastPrinted>2011-12-09T18:33:29Z</cp:lastPrinted>
  <dcterms:created xsi:type="dcterms:W3CDTF">2011-12-07T02:24:12Z</dcterms:created>
  <dcterms:modified xsi:type="dcterms:W3CDTF">2012-01-09T22:08:06Z</dcterms:modified>
  <cp:category/>
  <cp:version/>
  <cp:contentType/>
  <cp:contentStatus/>
</cp:coreProperties>
</file>